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ette Dercksen\OneDrive\Documents\Network 21\Standard documents\Rebate calculations\"/>
    </mc:Choice>
  </mc:AlternateContent>
  <xr:revisionPtr revIDLastSave="0" documentId="13_ncr:1_{F2849970-92C7-4026-8133-BAB024B5C725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Summary" sheetId="15" r:id="rId1"/>
    <sheet name="Amway 9%" sheetId="13" r:id="rId2"/>
    <sheet name="Amway 12%" sheetId="1" r:id="rId3"/>
    <sheet name="Amway 12%GIP (3%)" sheetId="12" r:id="rId4"/>
    <sheet name="Amway 12%GIP" sheetId="5" r:id="rId5"/>
    <sheet name="Amway 15%" sheetId="6" r:id="rId6"/>
    <sheet name="Amway 15%GIP" sheetId="7" r:id="rId7"/>
    <sheet name="Amway 18%" sheetId="8" r:id="rId8"/>
    <sheet name="Amway 18%GIP" sheetId="9" r:id="rId9"/>
    <sheet name="Amway 21%EP5" sheetId="10" r:id="rId10"/>
    <sheet name="Amway 21%EP5 (DL21%)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3" l="1"/>
  <c r="D14" i="12"/>
  <c r="D14" i="5"/>
  <c r="D14" i="6"/>
  <c r="D14" i="7"/>
  <c r="D14" i="8"/>
  <c r="D14" i="9"/>
  <c r="D14" i="10"/>
  <c r="D14" i="11"/>
  <c r="D14" i="1"/>
  <c r="X20" i="13" l="1"/>
  <c r="B18" i="13"/>
  <c r="T11" i="13"/>
  <c r="W9" i="13"/>
  <c r="W11" i="13" s="1"/>
  <c r="V9" i="13"/>
  <c r="U9" i="13"/>
  <c r="U11" i="13" s="1"/>
  <c r="T9" i="13"/>
  <c r="S9" i="13"/>
  <c r="S11" i="13" s="1"/>
  <c r="R9" i="13"/>
  <c r="Q9" i="13"/>
  <c r="Q11" i="13" s="1"/>
  <c r="P9" i="13"/>
  <c r="O9" i="13"/>
  <c r="O11" i="13" s="1"/>
  <c r="N9" i="13"/>
  <c r="N11" i="13" s="1"/>
  <c r="M9" i="13"/>
  <c r="M11" i="13" s="1"/>
  <c r="L9" i="13"/>
  <c r="L11" i="13" s="1"/>
  <c r="K9" i="13"/>
  <c r="K11" i="13" s="1"/>
  <c r="J9" i="13"/>
  <c r="I9" i="13"/>
  <c r="I11" i="13" s="1"/>
  <c r="H9" i="13"/>
  <c r="H11" i="13" s="1"/>
  <c r="G9" i="13"/>
  <c r="G11" i="13" s="1"/>
  <c r="F9" i="13"/>
  <c r="E9" i="13"/>
  <c r="E11" i="13" s="1"/>
  <c r="D9" i="13"/>
  <c r="D4" i="13"/>
  <c r="W10" i="13" s="1"/>
  <c r="W16" i="13" s="1"/>
  <c r="J10" i="13" l="1"/>
  <c r="J16" i="13" s="1"/>
  <c r="V10" i="13"/>
  <c r="V16" i="13" s="1"/>
  <c r="L10" i="13"/>
  <c r="L16" i="13" s="1"/>
  <c r="D11" i="13"/>
  <c r="P11" i="13"/>
  <c r="M10" i="13"/>
  <c r="M16" i="13" s="1"/>
  <c r="N10" i="13"/>
  <c r="N16" i="13" s="1"/>
  <c r="F11" i="13"/>
  <c r="R11" i="13"/>
  <c r="E10" i="13"/>
  <c r="E16" i="13" s="1"/>
  <c r="Q10" i="13"/>
  <c r="Q16" i="13" s="1"/>
  <c r="D10" i="13"/>
  <c r="D16" i="13" s="1"/>
  <c r="F10" i="13"/>
  <c r="F16" i="13" s="1"/>
  <c r="R10" i="13"/>
  <c r="R16" i="13" s="1"/>
  <c r="J11" i="13"/>
  <c r="V11" i="13"/>
  <c r="P10" i="13"/>
  <c r="P16" i="13" s="1"/>
  <c r="G10" i="13"/>
  <c r="G16" i="13" s="1"/>
  <c r="S10" i="13"/>
  <c r="S16" i="13" s="1"/>
  <c r="H10" i="13"/>
  <c r="H16" i="13" s="1"/>
  <c r="D15" i="13"/>
  <c r="O10" i="13"/>
  <c r="O16" i="13" s="1"/>
  <c r="T10" i="13"/>
  <c r="T16" i="13" s="1"/>
  <c r="I10" i="13"/>
  <c r="I16" i="13" s="1"/>
  <c r="U10" i="13"/>
  <c r="U16" i="13" s="1"/>
  <c r="K10" i="13"/>
  <c r="K16" i="13" s="1"/>
  <c r="X20" i="12"/>
  <c r="B18" i="12"/>
  <c r="W9" i="12"/>
  <c r="V9" i="12"/>
  <c r="V11" i="12" s="1"/>
  <c r="U9" i="12"/>
  <c r="U11" i="12" s="1"/>
  <c r="T9" i="12"/>
  <c r="T11" i="12" s="1"/>
  <c r="S9" i="12"/>
  <c r="S11" i="12" s="1"/>
  <c r="R9" i="12"/>
  <c r="R11" i="12" s="1"/>
  <c r="Q9" i="12"/>
  <c r="P9" i="12"/>
  <c r="O9" i="12"/>
  <c r="N9" i="12"/>
  <c r="N11" i="12" s="1"/>
  <c r="M9" i="12"/>
  <c r="M11" i="12" s="1"/>
  <c r="L9" i="12"/>
  <c r="L11" i="12" s="1"/>
  <c r="K9" i="12"/>
  <c r="J9" i="12"/>
  <c r="J11" i="12" s="1"/>
  <c r="I9" i="12"/>
  <c r="I11" i="12" s="1"/>
  <c r="H9" i="12"/>
  <c r="H11" i="12" s="1"/>
  <c r="G9" i="12"/>
  <c r="G11" i="12" s="1"/>
  <c r="F9" i="12"/>
  <c r="F11" i="12" s="1"/>
  <c r="E9" i="12"/>
  <c r="D9" i="12"/>
  <c r="D3" i="12"/>
  <c r="D4" i="12" s="1"/>
  <c r="X20" i="11"/>
  <c r="B18" i="11"/>
  <c r="W9" i="11"/>
  <c r="V9" i="11"/>
  <c r="V11" i="11" s="1"/>
  <c r="U9" i="11"/>
  <c r="U11" i="11" s="1"/>
  <c r="T9" i="11"/>
  <c r="T11" i="11" s="1"/>
  <c r="S9" i="11"/>
  <c r="S11" i="11" s="1"/>
  <c r="R9" i="11"/>
  <c r="R11" i="11" s="1"/>
  <c r="Q9" i="11"/>
  <c r="Q11" i="11" s="1"/>
  <c r="P9" i="11"/>
  <c r="O9" i="11"/>
  <c r="N9" i="11"/>
  <c r="M9" i="11"/>
  <c r="M11" i="11" s="1"/>
  <c r="L9" i="11"/>
  <c r="L11" i="11" s="1"/>
  <c r="K9" i="11"/>
  <c r="J9" i="11"/>
  <c r="J11" i="11" s="1"/>
  <c r="I9" i="11"/>
  <c r="I11" i="11" s="1"/>
  <c r="H9" i="11"/>
  <c r="H11" i="11" s="1"/>
  <c r="G9" i="11"/>
  <c r="G11" i="11" s="1"/>
  <c r="F9" i="11"/>
  <c r="F11" i="11" s="1"/>
  <c r="E9" i="11"/>
  <c r="E11" i="11" s="1"/>
  <c r="D9" i="11"/>
  <c r="D3" i="11"/>
  <c r="D4" i="11" s="1"/>
  <c r="X20" i="10"/>
  <c r="B18" i="10"/>
  <c r="W9" i="10"/>
  <c r="W11" i="10" s="1"/>
  <c r="V9" i="10"/>
  <c r="V11" i="10" s="1"/>
  <c r="U9" i="10"/>
  <c r="U11" i="10" s="1"/>
  <c r="T9" i="10"/>
  <c r="T11" i="10" s="1"/>
  <c r="S9" i="10"/>
  <c r="S11" i="10" s="1"/>
  <c r="R9" i="10"/>
  <c r="R11" i="10" s="1"/>
  <c r="Q9" i="10"/>
  <c r="P9" i="10"/>
  <c r="O9" i="10"/>
  <c r="N9" i="10"/>
  <c r="N11" i="10" s="1"/>
  <c r="M9" i="10"/>
  <c r="M11" i="10" s="1"/>
  <c r="L9" i="10"/>
  <c r="L11" i="10" s="1"/>
  <c r="K9" i="10"/>
  <c r="K11" i="10" s="1"/>
  <c r="J9" i="10"/>
  <c r="J11" i="10" s="1"/>
  <c r="I9" i="10"/>
  <c r="I11" i="10" s="1"/>
  <c r="H9" i="10"/>
  <c r="H11" i="10" s="1"/>
  <c r="G9" i="10"/>
  <c r="G11" i="10" s="1"/>
  <c r="F9" i="10"/>
  <c r="F11" i="10" s="1"/>
  <c r="E9" i="10"/>
  <c r="D9" i="10"/>
  <c r="D3" i="10"/>
  <c r="Q10" i="11" l="1"/>
  <c r="Q16" i="11" s="1"/>
  <c r="Q19" i="13"/>
  <c r="V19" i="13"/>
  <c r="J19" i="13"/>
  <c r="I19" i="13"/>
  <c r="F19" i="13"/>
  <c r="S19" i="13"/>
  <c r="T19" i="13"/>
  <c r="G19" i="13"/>
  <c r="R19" i="13"/>
  <c r="P19" i="13"/>
  <c r="E19" i="13"/>
  <c r="W19" i="13"/>
  <c r="N19" i="13"/>
  <c r="H19" i="13"/>
  <c r="Z8" i="13"/>
  <c r="Z7" i="13" s="1"/>
  <c r="Y8" i="13"/>
  <c r="D20" i="13" s="1"/>
  <c r="D19" i="13"/>
  <c r="L19" i="13"/>
  <c r="K19" i="13"/>
  <c r="M19" i="13"/>
  <c r="U19" i="13"/>
  <c r="O19" i="13"/>
  <c r="R10" i="12"/>
  <c r="R16" i="12" s="1"/>
  <c r="T10" i="12"/>
  <c r="T16" i="12" s="1"/>
  <c r="I10" i="12"/>
  <c r="I16" i="12" s="1"/>
  <c r="H10" i="12"/>
  <c r="H16" i="12" s="1"/>
  <c r="D15" i="12"/>
  <c r="G10" i="12"/>
  <c r="G16" i="12" s="1"/>
  <c r="S10" i="12"/>
  <c r="S16" i="12" s="1"/>
  <c r="K11" i="12"/>
  <c r="W11" i="12"/>
  <c r="U10" i="12"/>
  <c r="U16" i="12" s="1"/>
  <c r="K10" i="12"/>
  <c r="K16" i="12" s="1"/>
  <c r="W10" i="12"/>
  <c r="W16" i="12" s="1"/>
  <c r="O11" i="12"/>
  <c r="J10" i="12"/>
  <c r="J16" i="12" s="1"/>
  <c r="V10" i="12"/>
  <c r="V16" i="12" s="1"/>
  <c r="L10" i="12"/>
  <c r="L16" i="12" s="1"/>
  <c r="D11" i="12"/>
  <c r="P11" i="12"/>
  <c r="M10" i="12"/>
  <c r="M16" i="12" s="1"/>
  <c r="E11" i="12"/>
  <c r="Q11" i="12"/>
  <c r="N10" i="12"/>
  <c r="N16" i="12" s="1"/>
  <c r="O10" i="12"/>
  <c r="O16" i="12" s="1"/>
  <c r="D10" i="12"/>
  <c r="D16" i="12" s="1"/>
  <c r="P10" i="12"/>
  <c r="P16" i="12" s="1"/>
  <c r="E10" i="12"/>
  <c r="E16" i="12" s="1"/>
  <c r="Q10" i="12"/>
  <c r="Q16" i="12" s="1"/>
  <c r="F10" i="12"/>
  <c r="F16" i="12" s="1"/>
  <c r="G10" i="11"/>
  <c r="G16" i="11" s="1"/>
  <c r="S10" i="11"/>
  <c r="S16" i="11" s="1"/>
  <c r="K11" i="11"/>
  <c r="W11" i="11"/>
  <c r="F10" i="11"/>
  <c r="F16" i="11" s="1"/>
  <c r="R10" i="11"/>
  <c r="R16" i="11" s="1"/>
  <c r="H10" i="11"/>
  <c r="H16" i="11" s="1"/>
  <c r="I10" i="11"/>
  <c r="I16" i="11" s="1"/>
  <c r="U10" i="11"/>
  <c r="U16" i="11" s="1"/>
  <c r="T10" i="11"/>
  <c r="T16" i="11" s="1"/>
  <c r="D15" i="11"/>
  <c r="J10" i="11"/>
  <c r="J16" i="11" s="1"/>
  <c r="V10" i="11"/>
  <c r="V16" i="11" s="1"/>
  <c r="N11" i="11"/>
  <c r="O10" i="11"/>
  <c r="O16" i="11" s="1"/>
  <c r="K10" i="11"/>
  <c r="K16" i="11" s="1"/>
  <c r="W10" i="11"/>
  <c r="W16" i="11" s="1"/>
  <c r="O11" i="11"/>
  <c r="L10" i="11"/>
  <c r="L16" i="11" s="1"/>
  <c r="P11" i="11"/>
  <c r="M10" i="11"/>
  <c r="M16" i="11" s="1"/>
  <c r="D11" i="11"/>
  <c r="N10" i="11"/>
  <c r="N16" i="11" s="1"/>
  <c r="D10" i="11"/>
  <c r="D16" i="11" s="1"/>
  <c r="P10" i="11"/>
  <c r="P16" i="11" s="1"/>
  <c r="E10" i="11"/>
  <c r="E16" i="11" s="1"/>
  <c r="D11" i="10"/>
  <c r="P11" i="10"/>
  <c r="O11" i="10"/>
  <c r="Q11" i="10"/>
  <c r="D4" i="10"/>
  <c r="E11" i="10"/>
  <c r="X20" i="9"/>
  <c r="B18" i="9"/>
  <c r="W9" i="9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P9" i="9"/>
  <c r="P11" i="9" s="1"/>
  <c r="O9" i="9"/>
  <c r="N9" i="9"/>
  <c r="M9" i="9"/>
  <c r="L9" i="9"/>
  <c r="L11" i="9" s="1"/>
  <c r="K9" i="9"/>
  <c r="J9" i="9"/>
  <c r="J11" i="9" s="1"/>
  <c r="I9" i="9"/>
  <c r="I11" i="9" s="1"/>
  <c r="H9" i="9"/>
  <c r="H11" i="9" s="1"/>
  <c r="G9" i="9"/>
  <c r="G11" i="9" s="1"/>
  <c r="F9" i="9"/>
  <c r="F11" i="9" s="1"/>
  <c r="E9" i="9"/>
  <c r="E11" i="9" s="1"/>
  <c r="D9" i="9"/>
  <c r="D11" i="9" s="1"/>
  <c r="D3" i="9"/>
  <c r="D4" i="9" s="1"/>
  <c r="X20" i="8"/>
  <c r="B18" i="8"/>
  <c r="N11" i="8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P9" i="8"/>
  <c r="O9" i="8"/>
  <c r="N9" i="8"/>
  <c r="M9" i="8"/>
  <c r="M11" i="8" s="1"/>
  <c r="L9" i="8"/>
  <c r="L11" i="8" s="1"/>
  <c r="K9" i="8"/>
  <c r="K11" i="8" s="1"/>
  <c r="J9" i="8"/>
  <c r="J11" i="8" s="1"/>
  <c r="I9" i="8"/>
  <c r="I11" i="8" s="1"/>
  <c r="H9" i="8"/>
  <c r="H11" i="8" s="1"/>
  <c r="G9" i="8"/>
  <c r="G11" i="8" s="1"/>
  <c r="F9" i="8"/>
  <c r="F11" i="8" s="1"/>
  <c r="E9" i="8"/>
  <c r="E11" i="8" s="1"/>
  <c r="D9" i="8"/>
  <c r="D3" i="8"/>
  <c r="X20" i="7"/>
  <c r="B18" i="7"/>
  <c r="W9" i="7"/>
  <c r="W11" i="7" s="1"/>
  <c r="V9" i="7"/>
  <c r="V11" i="7" s="1"/>
  <c r="U9" i="7"/>
  <c r="U11" i="7" s="1"/>
  <c r="T9" i="7"/>
  <c r="T11" i="7" s="1"/>
  <c r="S9" i="7"/>
  <c r="S11" i="7" s="1"/>
  <c r="R9" i="7"/>
  <c r="R11" i="7" s="1"/>
  <c r="Q9" i="7"/>
  <c r="P9" i="7"/>
  <c r="O9" i="7"/>
  <c r="N9" i="7"/>
  <c r="N11" i="7" s="1"/>
  <c r="M9" i="7"/>
  <c r="M11" i="7" s="1"/>
  <c r="L9" i="7"/>
  <c r="L11" i="7" s="1"/>
  <c r="K9" i="7"/>
  <c r="K11" i="7" s="1"/>
  <c r="J9" i="7"/>
  <c r="J11" i="7" s="1"/>
  <c r="I9" i="7"/>
  <c r="I11" i="7" s="1"/>
  <c r="H9" i="7"/>
  <c r="H11" i="7" s="1"/>
  <c r="G9" i="7"/>
  <c r="G11" i="7" s="1"/>
  <c r="F9" i="7"/>
  <c r="F11" i="7" s="1"/>
  <c r="E9" i="7"/>
  <c r="D9" i="7"/>
  <c r="D3" i="7"/>
  <c r="X20" i="6"/>
  <c r="B18" i="6"/>
  <c r="W9" i="6"/>
  <c r="V9" i="6"/>
  <c r="V11" i="6" s="1"/>
  <c r="U9" i="6"/>
  <c r="U11" i="6" s="1"/>
  <c r="T9" i="6"/>
  <c r="T11" i="6" s="1"/>
  <c r="S9" i="6"/>
  <c r="S11" i="6" s="1"/>
  <c r="R9" i="6"/>
  <c r="R11" i="6" s="1"/>
  <c r="Q9" i="6"/>
  <c r="P9" i="6"/>
  <c r="O9" i="6"/>
  <c r="N9" i="6"/>
  <c r="M9" i="6"/>
  <c r="M11" i="6" s="1"/>
  <c r="L9" i="6"/>
  <c r="K9" i="6"/>
  <c r="J9" i="6"/>
  <c r="J11" i="6" s="1"/>
  <c r="I9" i="6"/>
  <c r="I11" i="6" s="1"/>
  <c r="H9" i="6"/>
  <c r="H11" i="6" s="1"/>
  <c r="G9" i="6"/>
  <c r="G11" i="6" s="1"/>
  <c r="F9" i="6"/>
  <c r="F11" i="6" s="1"/>
  <c r="E9" i="6"/>
  <c r="D9" i="6"/>
  <c r="D3" i="6"/>
  <c r="X20" i="5"/>
  <c r="B18" i="5"/>
  <c r="S11" i="5"/>
  <c r="R11" i="5"/>
  <c r="W9" i="5"/>
  <c r="V9" i="5"/>
  <c r="V11" i="5" s="1"/>
  <c r="U9" i="5"/>
  <c r="T9" i="5"/>
  <c r="T11" i="5" s="1"/>
  <c r="S9" i="5"/>
  <c r="R9" i="5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J9" i="5"/>
  <c r="J11" i="5" s="1"/>
  <c r="I9" i="5"/>
  <c r="H9" i="5"/>
  <c r="H11" i="5" s="1"/>
  <c r="G9" i="5"/>
  <c r="G11" i="5" s="1"/>
  <c r="F9" i="5"/>
  <c r="F11" i="5" s="1"/>
  <c r="E9" i="5"/>
  <c r="E11" i="5" s="1"/>
  <c r="D9" i="5"/>
  <c r="D11" i="5" s="1"/>
  <c r="D3" i="5"/>
  <c r="P10" i="9" l="1"/>
  <c r="P16" i="9" s="1"/>
  <c r="E21" i="13"/>
  <c r="E20" i="13"/>
  <c r="E22" i="13"/>
  <c r="X19" i="13"/>
  <c r="X18" i="13"/>
  <c r="N17" i="13"/>
  <c r="S17" i="13"/>
  <c r="G17" i="13"/>
  <c r="O17" i="13"/>
  <c r="Y7" i="13"/>
  <c r="D18" i="13"/>
  <c r="L17" i="13"/>
  <c r="R17" i="13"/>
  <c r="T17" i="13"/>
  <c r="I17" i="13"/>
  <c r="M17" i="13"/>
  <c r="Q17" i="13"/>
  <c r="J17" i="13"/>
  <c r="D17" i="13"/>
  <c r="P17" i="13"/>
  <c r="V17" i="13"/>
  <c r="E17" i="13"/>
  <c r="K17" i="13"/>
  <c r="H17" i="13"/>
  <c r="U17" i="13"/>
  <c r="W17" i="13"/>
  <c r="F17" i="13"/>
  <c r="T19" i="12"/>
  <c r="Q19" i="12"/>
  <c r="N19" i="12"/>
  <c r="O19" i="12"/>
  <c r="G19" i="12"/>
  <c r="V19" i="12"/>
  <c r="H19" i="12"/>
  <c r="F19" i="12"/>
  <c r="U19" i="12"/>
  <c r="S19" i="12"/>
  <c r="E19" i="12"/>
  <c r="M19" i="12"/>
  <c r="P19" i="12"/>
  <c r="W19" i="12"/>
  <c r="J19" i="12"/>
  <c r="Y8" i="12"/>
  <c r="D20" i="12" s="1"/>
  <c r="D19" i="12"/>
  <c r="Z8" i="12"/>
  <c r="Z7" i="12" s="1"/>
  <c r="K19" i="12"/>
  <c r="I19" i="12"/>
  <c r="R19" i="12"/>
  <c r="L19" i="12"/>
  <c r="Q19" i="11"/>
  <c r="S19" i="11"/>
  <c r="K19" i="11"/>
  <c r="L19" i="11"/>
  <c r="G19" i="11"/>
  <c r="I19" i="11"/>
  <c r="O19" i="11"/>
  <c r="E19" i="11"/>
  <c r="F19" i="11"/>
  <c r="V19" i="11"/>
  <c r="W19" i="11"/>
  <c r="P19" i="11"/>
  <c r="R19" i="11"/>
  <c r="H19" i="11"/>
  <c r="M19" i="11"/>
  <c r="D19" i="11"/>
  <c r="Y8" i="11"/>
  <c r="D20" i="11" s="1"/>
  <c r="Z8" i="11"/>
  <c r="Z7" i="11" s="1"/>
  <c r="J19" i="11"/>
  <c r="T19" i="11"/>
  <c r="N19" i="11"/>
  <c r="U19" i="11"/>
  <c r="F19" i="10"/>
  <c r="M19" i="10"/>
  <c r="J19" i="10"/>
  <c r="U19" i="10"/>
  <c r="T19" i="10"/>
  <c r="E19" i="10"/>
  <c r="N19" i="10"/>
  <c r="K19" i="10"/>
  <c r="W19" i="10"/>
  <c r="S19" i="10"/>
  <c r="R10" i="10"/>
  <c r="R16" i="10" s="1"/>
  <c r="F10" i="10"/>
  <c r="F16" i="10" s="1"/>
  <c r="E10" i="10"/>
  <c r="E16" i="10" s="1"/>
  <c r="W10" i="10"/>
  <c r="W16" i="10" s="1"/>
  <c r="H10" i="10"/>
  <c r="H16" i="10" s="1"/>
  <c r="S10" i="10"/>
  <c r="S16" i="10" s="1"/>
  <c r="Q10" i="10"/>
  <c r="Q16" i="10" s="1"/>
  <c r="T10" i="10"/>
  <c r="T16" i="10" s="1"/>
  <c r="P10" i="10"/>
  <c r="P16" i="10" s="1"/>
  <c r="D10" i="10"/>
  <c r="D16" i="10" s="1"/>
  <c r="N10" i="10"/>
  <c r="N16" i="10" s="1"/>
  <c r="O10" i="10"/>
  <c r="O16" i="10" s="1"/>
  <c r="K10" i="10"/>
  <c r="K16" i="10" s="1"/>
  <c r="J10" i="10"/>
  <c r="J16" i="10" s="1"/>
  <c r="I10" i="10"/>
  <c r="I16" i="10" s="1"/>
  <c r="M10" i="10"/>
  <c r="M16" i="10" s="1"/>
  <c r="D15" i="10"/>
  <c r="L10" i="10"/>
  <c r="L16" i="10" s="1"/>
  <c r="V10" i="10"/>
  <c r="V16" i="10" s="1"/>
  <c r="G10" i="10"/>
  <c r="G16" i="10" s="1"/>
  <c r="U10" i="10"/>
  <c r="U16" i="10" s="1"/>
  <c r="R19" i="10"/>
  <c r="G19" i="10"/>
  <c r="P19" i="10"/>
  <c r="I19" i="10"/>
  <c r="L19" i="10"/>
  <c r="Q19" i="10"/>
  <c r="O19" i="10"/>
  <c r="Y8" i="10"/>
  <c r="D20" i="10" s="1"/>
  <c r="D19" i="10"/>
  <c r="Z8" i="10"/>
  <c r="Z7" i="10" s="1"/>
  <c r="H19" i="10"/>
  <c r="V19" i="10"/>
  <c r="K11" i="9"/>
  <c r="H10" i="9"/>
  <c r="H16" i="9" s="1"/>
  <c r="T10" i="9"/>
  <c r="T16" i="9" s="1"/>
  <c r="I10" i="9"/>
  <c r="I16" i="9" s="1"/>
  <c r="U10" i="9"/>
  <c r="U16" i="9" s="1"/>
  <c r="M11" i="9"/>
  <c r="E10" i="9"/>
  <c r="E16" i="9" s="1"/>
  <c r="Q10" i="9"/>
  <c r="Q16" i="9" s="1"/>
  <c r="R10" i="9"/>
  <c r="R16" i="9" s="1"/>
  <c r="S10" i="9"/>
  <c r="S16" i="9" s="1"/>
  <c r="D15" i="9"/>
  <c r="J10" i="9"/>
  <c r="J16" i="9" s="1"/>
  <c r="V10" i="9"/>
  <c r="V16" i="9" s="1"/>
  <c r="N11" i="9"/>
  <c r="G10" i="9"/>
  <c r="G16" i="9" s="1"/>
  <c r="K10" i="9"/>
  <c r="K16" i="9" s="1"/>
  <c r="W10" i="9"/>
  <c r="W16" i="9" s="1"/>
  <c r="O11" i="9"/>
  <c r="F10" i="9"/>
  <c r="F16" i="9" s="1"/>
  <c r="W11" i="9"/>
  <c r="L10" i="9"/>
  <c r="L16" i="9" s="1"/>
  <c r="M10" i="9"/>
  <c r="M16" i="9" s="1"/>
  <c r="N10" i="9"/>
  <c r="N16" i="9" s="1"/>
  <c r="O10" i="9"/>
  <c r="O16" i="9" s="1"/>
  <c r="D10" i="9"/>
  <c r="D16" i="9" s="1"/>
  <c r="O11" i="8"/>
  <c r="D11" i="8"/>
  <c r="P11" i="8"/>
  <c r="D4" i="8"/>
  <c r="D11" i="7"/>
  <c r="P11" i="7"/>
  <c r="O11" i="7"/>
  <c r="E11" i="7"/>
  <c r="Q11" i="7"/>
  <c r="D4" i="7"/>
  <c r="W11" i="6"/>
  <c r="L11" i="6"/>
  <c r="N11" i="6"/>
  <c r="D4" i="6"/>
  <c r="K11" i="6"/>
  <c r="O11" i="6"/>
  <c r="D11" i="6"/>
  <c r="P11" i="6"/>
  <c r="E11" i="6"/>
  <c r="Q11" i="6"/>
  <c r="I11" i="5"/>
  <c r="W11" i="5"/>
  <c r="D4" i="5"/>
  <c r="U11" i="5"/>
  <c r="K11" i="5"/>
  <c r="W9" i="1"/>
  <c r="W11" i="1" s="1"/>
  <c r="I9" i="1"/>
  <c r="I11" i="1" s="1"/>
  <c r="J9" i="1"/>
  <c r="J11" i="1" s="1"/>
  <c r="K9" i="1"/>
  <c r="K11" i="1" s="1"/>
  <c r="L9" i="1"/>
  <c r="L11" i="1" s="1"/>
  <c r="M9" i="1"/>
  <c r="M11" i="1" s="1"/>
  <c r="N9" i="1"/>
  <c r="N11" i="1" s="1"/>
  <c r="O9" i="1"/>
  <c r="O11" i="1" s="1"/>
  <c r="P9" i="1"/>
  <c r="P11" i="1" s="1"/>
  <c r="Q9" i="1"/>
  <c r="Q11" i="1" s="1"/>
  <c r="R9" i="1"/>
  <c r="R11" i="1" s="1"/>
  <c r="S9" i="1"/>
  <c r="S11" i="1" s="1"/>
  <c r="T9" i="1"/>
  <c r="T11" i="1" s="1"/>
  <c r="U9" i="1"/>
  <c r="U11" i="1" s="1"/>
  <c r="V9" i="1"/>
  <c r="V11" i="1" s="1"/>
  <c r="W19" i="5" l="1"/>
  <c r="E19" i="6"/>
  <c r="W19" i="9"/>
  <c r="D22" i="13"/>
  <c r="B3" i="15" s="1"/>
  <c r="E20" i="10"/>
  <c r="E21" i="10"/>
  <c r="G19" i="9"/>
  <c r="E21" i="11"/>
  <c r="E20" i="11"/>
  <c r="J19" i="9"/>
  <c r="L19" i="5"/>
  <c r="E20" i="12"/>
  <c r="E21" i="12"/>
  <c r="T17" i="12"/>
  <c r="I17" i="12"/>
  <c r="Y7" i="12"/>
  <c r="X18" i="12"/>
  <c r="N17" i="12"/>
  <c r="G17" i="12"/>
  <c r="D18" i="12"/>
  <c r="H17" i="12"/>
  <c r="S17" i="12"/>
  <c r="V17" i="12"/>
  <c r="U17" i="12"/>
  <c r="O17" i="12"/>
  <c r="D17" i="12"/>
  <c r="P17" i="12"/>
  <c r="W17" i="12"/>
  <c r="F17" i="12"/>
  <c r="E17" i="12"/>
  <c r="M17" i="12"/>
  <c r="R17" i="12"/>
  <c r="Q17" i="12"/>
  <c r="J17" i="12"/>
  <c r="K17" i="12"/>
  <c r="L17" i="12"/>
  <c r="X19" i="12"/>
  <c r="Y7" i="11"/>
  <c r="D18" i="11"/>
  <c r="S17" i="11"/>
  <c r="G17" i="11"/>
  <c r="Q17" i="11"/>
  <c r="E17" i="11"/>
  <c r="X18" i="11"/>
  <c r="D17" i="11"/>
  <c r="F17" i="11"/>
  <c r="W17" i="11"/>
  <c r="P17" i="11"/>
  <c r="R17" i="11"/>
  <c r="J17" i="11"/>
  <c r="O17" i="11"/>
  <c r="L17" i="11"/>
  <c r="I17" i="11"/>
  <c r="N17" i="11"/>
  <c r="U17" i="11"/>
  <c r="K17" i="11"/>
  <c r="H17" i="11"/>
  <c r="M17" i="11"/>
  <c r="T17" i="11"/>
  <c r="V17" i="11"/>
  <c r="X19" i="11"/>
  <c r="E22" i="10"/>
  <c r="J17" i="10"/>
  <c r="G17" i="10"/>
  <c r="Y7" i="10"/>
  <c r="D18" i="10"/>
  <c r="U17" i="10"/>
  <c r="X18" i="10"/>
  <c r="I17" i="10"/>
  <c r="L17" i="10"/>
  <c r="R17" i="10"/>
  <c r="W17" i="10"/>
  <c r="S17" i="10"/>
  <c r="F17" i="10"/>
  <c r="T17" i="10"/>
  <c r="H17" i="10"/>
  <c r="P17" i="10"/>
  <c r="D17" i="10"/>
  <c r="V17" i="10"/>
  <c r="E17" i="10"/>
  <c r="Q17" i="10"/>
  <c r="K17" i="10"/>
  <c r="M17" i="10"/>
  <c r="N17" i="10"/>
  <c r="O17" i="10"/>
  <c r="X19" i="10"/>
  <c r="U19" i="7"/>
  <c r="Q19" i="7"/>
  <c r="T19" i="6"/>
  <c r="S19" i="9"/>
  <c r="H19" i="9"/>
  <c r="O19" i="9"/>
  <c r="F19" i="9"/>
  <c r="M19" i="9"/>
  <c r="R19" i="9"/>
  <c r="D19" i="9"/>
  <c r="U19" i="9"/>
  <c r="Y8" i="9"/>
  <c r="D20" i="9" s="1"/>
  <c r="L19" i="9"/>
  <c r="Q19" i="9"/>
  <c r="I19" i="9"/>
  <c r="E19" i="9"/>
  <c r="Z8" i="9"/>
  <c r="Z7" i="9" s="1"/>
  <c r="V19" i="9"/>
  <c r="P19" i="9"/>
  <c r="N19" i="9"/>
  <c r="K19" i="9"/>
  <c r="T19" i="9"/>
  <c r="Y8" i="8"/>
  <c r="D20" i="8" s="1"/>
  <c r="D19" i="8"/>
  <c r="M19" i="8"/>
  <c r="Z8" i="8"/>
  <c r="Z7" i="8" s="1"/>
  <c r="S19" i="8"/>
  <c r="U19" i="8"/>
  <c r="H19" i="8"/>
  <c r="L19" i="8"/>
  <c r="J19" i="8"/>
  <c r="T19" i="8"/>
  <c r="N19" i="8"/>
  <c r="W19" i="8"/>
  <c r="V19" i="8"/>
  <c r="G19" i="8"/>
  <c r="R19" i="8"/>
  <c r="Q19" i="8"/>
  <c r="R10" i="8"/>
  <c r="R16" i="8" s="1"/>
  <c r="F10" i="8"/>
  <c r="F16" i="8" s="1"/>
  <c r="Q10" i="8"/>
  <c r="Q16" i="8" s="1"/>
  <c r="E10" i="8"/>
  <c r="E16" i="8" s="1"/>
  <c r="P10" i="8"/>
  <c r="P16" i="8" s="1"/>
  <c r="D10" i="8"/>
  <c r="D16" i="8" s="1"/>
  <c r="O10" i="8"/>
  <c r="O16" i="8" s="1"/>
  <c r="N10" i="8"/>
  <c r="N16" i="8" s="1"/>
  <c r="M10" i="8"/>
  <c r="M16" i="8" s="1"/>
  <c r="L10" i="8"/>
  <c r="L16" i="8" s="1"/>
  <c r="W10" i="8"/>
  <c r="W16" i="8" s="1"/>
  <c r="K10" i="8"/>
  <c r="K16" i="8" s="1"/>
  <c r="V10" i="8"/>
  <c r="V16" i="8" s="1"/>
  <c r="J10" i="8"/>
  <c r="J16" i="8" s="1"/>
  <c r="D15" i="8"/>
  <c r="T10" i="8"/>
  <c r="T16" i="8" s="1"/>
  <c r="H10" i="8"/>
  <c r="H16" i="8" s="1"/>
  <c r="U10" i="8"/>
  <c r="U16" i="8" s="1"/>
  <c r="I10" i="8"/>
  <c r="I16" i="8" s="1"/>
  <c r="S10" i="8"/>
  <c r="S16" i="8" s="1"/>
  <c r="G10" i="8"/>
  <c r="G16" i="8" s="1"/>
  <c r="E19" i="8"/>
  <c r="P19" i="8"/>
  <c r="I19" i="8"/>
  <c r="O19" i="8"/>
  <c r="K19" i="8"/>
  <c r="F19" i="8"/>
  <c r="F19" i="7"/>
  <c r="O19" i="7"/>
  <c r="M19" i="7"/>
  <c r="Y8" i="7"/>
  <c r="D20" i="7" s="1"/>
  <c r="D19" i="7"/>
  <c r="Z8" i="7"/>
  <c r="Z7" i="7" s="1"/>
  <c r="J19" i="7"/>
  <c r="T19" i="7"/>
  <c r="H19" i="7"/>
  <c r="E19" i="7"/>
  <c r="P19" i="7"/>
  <c r="K19" i="7"/>
  <c r="S19" i="7"/>
  <c r="R19" i="7"/>
  <c r="L19" i="7"/>
  <c r="N19" i="7"/>
  <c r="V19" i="7"/>
  <c r="W19" i="7"/>
  <c r="I19" i="7"/>
  <c r="R10" i="7"/>
  <c r="R16" i="7" s="1"/>
  <c r="F10" i="7"/>
  <c r="F16" i="7" s="1"/>
  <c r="N10" i="7"/>
  <c r="N16" i="7" s="1"/>
  <c r="T10" i="7"/>
  <c r="T16" i="7" s="1"/>
  <c r="Q10" i="7"/>
  <c r="Q16" i="7" s="1"/>
  <c r="E10" i="7"/>
  <c r="E16" i="7" s="1"/>
  <c r="P10" i="7"/>
  <c r="P16" i="7" s="1"/>
  <c r="D10" i="7"/>
  <c r="D16" i="7" s="1"/>
  <c r="O10" i="7"/>
  <c r="O16" i="7" s="1"/>
  <c r="M10" i="7"/>
  <c r="M16" i="7" s="1"/>
  <c r="U10" i="7"/>
  <c r="U16" i="7" s="1"/>
  <c r="I10" i="7"/>
  <c r="I16" i="7" s="1"/>
  <c r="L10" i="7"/>
  <c r="L16" i="7" s="1"/>
  <c r="K10" i="7"/>
  <c r="K16" i="7" s="1"/>
  <c r="D15" i="7"/>
  <c r="H10" i="7"/>
  <c r="H16" i="7" s="1"/>
  <c r="G10" i="7"/>
  <c r="G16" i="7" s="1"/>
  <c r="W10" i="7"/>
  <c r="W16" i="7" s="1"/>
  <c r="V10" i="7"/>
  <c r="V16" i="7" s="1"/>
  <c r="J10" i="7"/>
  <c r="J16" i="7" s="1"/>
  <c r="S10" i="7"/>
  <c r="S16" i="7" s="1"/>
  <c r="G19" i="7"/>
  <c r="D19" i="6"/>
  <c r="Y8" i="6"/>
  <c r="D20" i="6" s="1"/>
  <c r="Z8" i="6"/>
  <c r="Z7" i="6" s="1"/>
  <c r="J19" i="6"/>
  <c r="H19" i="6"/>
  <c r="K19" i="6"/>
  <c r="G19" i="6"/>
  <c r="P19" i="6"/>
  <c r="O19" i="6"/>
  <c r="S19" i="6"/>
  <c r="R10" i="6"/>
  <c r="R16" i="6" s="1"/>
  <c r="F10" i="6"/>
  <c r="F16" i="6" s="1"/>
  <c r="N10" i="6"/>
  <c r="N16" i="6" s="1"/>
  <c r="Q10" i="6"/>
  <c r="Q16" i="6" s="1"/>
  <c r="E10" i="6"/>
  <c r="E16" i="6" s="1"/>
  <c r="O10" i="6"/>
  <c r="O16" i="6" s="1"/>
  <c r="P10" i="6"/>
  <c r="P16" i="6" s="1"/>
  <c r="D10" i="6"/>
  <c r="D16" i="6" s="1"/>
  <c r="M10" i="6"/>
  <c r="M16" i="6" s="1"/>
  <c r="L10" i="6"/>
  <c r="L16" i="6" s="1"/>
  <c r="U10" i="6"/>
  <c r="U16" i="6" s="1"/>
  <c r="G10" i="6"/>
  <c r="G16" i="6" s="1"/>
  <c r="W10" i="6"/>
  <c r="W16" i="6" s="1"/>
  <c r="K10" i="6"/>
  <c r="K16" i="6" s="1"/>
  <c r="V10" i="6"/>
  <c r="V16" i="6" s="1"/>
  <c r="J10" i="6"/>
  <c r="J16" i="6" s="1"/>
  <c r="I10" i="6"/>
  <c r="I16" i="6" s="1"/>
  <c r="S10" i="6"/>
  <c r="S16" i="6" s="1"/>
  <c r="D15" i="6"/>
  <c r="T10" i="6"/>
  <c r="T16" i="6" s="1"/>
  <c r="H10" i="6"/>
  <c r="H16" i="6" s="1"/>
  <c r="W19" i="6"/>
  <c r="M19" i="6"/>
  <c r="V19" i="6"/>
  <c r="R19" i="6"/>
  <c r="U19" i="6"/>
  <c r="I19" i="6"/>
  <c r="N19" i="6"/>
  <c r="F19" i="6"/>
  <c r="Q19" i="6"/>
  <c r="L19" i="6"/>
  <c r="H19" i="5"/>
  <c r="Z8" i="5"/>
  <c r="Z7" i="5" s="1"/>
  <c r="G19" i="5"/>
  <c r="R19" i="5"/>
  <c r="D19" i="5"/>
  <c r="F19" i="5"/>
  <c r="Y8" i="5"/>
  <c r="D20" i="5" s="1"/>
  <c r="K19" i="5"/>
  <c r="O19" i="5"/>
  <c r="M19" i="5"/>
  <c r="P19" i="5"/>
  <c r="U19" i="5"/>
  <c r="N19" i="5"/>
  <c r="M10" i="5"/>
  <c r="M16" i="5" s="1"/>
  <c r="L10" i="5"/>
  <c r="L16" i="5" s="1"/>
  <c r="V10" i="5"/>
  <c r="V16" i="5" s="1"/>
  <c r="D15" i="5"/>
  <c r="G10" i="5"/>
  <c r="G16" i="5" s="1"/>
  <c r="F10" i="5"/>
  <c r="F16" i="5" s="1"/>
  <c r="Q10" i="5"/>
  <c r="Q16" i="5" s="1"/>
  <c r="P10" i="5"/>
  <c r="P16" i="5" s="1"/>
  <c r="W10" i="5"/>
  <c r="W16" i="5" s="1"/>
  <c r="K10" i="5"/>
  <c r="K16" i="5" s="1"/>
  <c r="J10" i="5"/>
  <c r="J16" i="5" s="1"/>
  <c r="S10" i="5"/>
  <c r="S16" i="5" s="1"/>
  <c r="E10" i="5"/>
  <c r="E16" i="5" s="1"/>
  <c r="N10" i="5"/>
  <c r="N16" i="5" s="1"/>
  <c r="U10" i="5"/>
  <c r="U16" i="5" s="1"/>
  <c r="I10" i="5"/>
  <c r="I16" i="5" s="1"/>
  <c r="T10" i="5"/>
  <c r="T16" i="5" s="1"/>
  <c r="H10" i="5"/>
  <c r="H16" i="5" s="1"/>
  <c r="R10" i="5"/>
  <c r="R16" i="5" s="1"/>
  <c r="D10" i="5"/>
  <c r="D16" i="5" s="1"/>
  <c r="O10" i="5"/>
  <c r="O16" i="5" s="1"/>
  <c r="J19" i="5"/>
  <c r="I19" i="5"/>
  <c r="E19" i="5"/>
  <c r="S19" i="5"/>
  <c r="V19" i="5"/>
  <c r="Q19" i="5"/>
  <c r="T19" i="5"/>
  <c r="X20" i="1"/>
  <c r="E21" i="9" l="1"/>
  <c r="E20" i="9"/>
  <c r="E21" i="5"/>
  <c r="E20" i="5"/>
  <c r="E21" i="6"/>
  <c r="E20" i="6"/>
  <c r="E21" i="7"/>
  <c r="E20" i="7"/>
  <c r="E20" i="8"/>
  <c r="E21" i="8"/>
  <c r="D22" i="12"/>
  <c r="E22" i="12"/>
  <c r="D22" i="11"/>
  <c r="C8" i="15" s="1"/>
  <c r="E22" i="11"/>
  <c r="D22" i="10"/>
  <c r="C7" i="15" s="1"/>
  <c r="X19" i="9"/>
  <c r="Y7" i="9"/>
  <c r="X18" i="9"/>
  <c r="D18" i="9"/>
  <c r="L17" i="9"/>
  <c r="P17" i="9"/>
  <c r="S17" i="9"/>
  <c r="F17" i="9"/>
  <c r="E17" i="9"/>
  <c r="G17" i="9"/>
  <c r="R17" i="9"/>
  <c r="Q17" i="9"/>
  <c r="D17" i="9"/>
  <c r="W17" i="9"/>
  <c r="V17" i="9"/>
  <c r="J17" i="9"/>
  <c r="K17" i="9"/>
  <c r="N17" i="9"/>
  <c r="M17" i="9"/>
  <c r="T17" i="9"/>
  <c r="I17" i="9"/>
  <c r="O17" i="9"/>
  <c r="U17" i="9"/>
  <c r="H17" i="9"/>
  <c r="E22" i="8"/>
  <c r="X19" i="8"/>
  <c r="Y7" i="8"/>
  <c r="L17" i="8"/>
  <c r="X18" i="8"/>
  <c r="N17" i="8"/>
  <c r="D18" i="8"/>
  <c r="M17" i="8"/>
  <c r="W17" i="8"/>
  <c r="K17" i="8"/>
  <c r="V17" i="8"/>
  <c r="J17" i="8"/>
  <c r="R17" i="8"/>
  <c r="F17" i="8"/>
  <c r="O17" i="8"/>
  <c r="D17" i="8"/>
  <c r="U17" i="8"/>
  <c r="P17" i="8"/>
  <c r="G17" i="8"/>
  <c r="H17" i="8"/>
  <c r="E17" i="8"/>
  <c r="S17" i="8"/>
  <c r="T17" i="8"/>
  <c r="Q17" i="8"/>
  <c r="I17" i="8"/>
  <c r="E22" i="7"/>
  <c r="X19" i="7"/>
  <c r="M17" i="7"/>
  <c r="Y7" i="7"/>
  <c r="G17" i="7"/>
  <c r="X18" i="7"/>
  <c r="N17" i="7"/>
  <c r="D18" i="7"/>
  <c r="R17" i="7"/>
  <c r="F17" i="7"/>
  <c r="O17" i="7"/>
  <c r="H17" i="7"/>
  <c r="D17" i="7"/>
  <c r="T17" i="7"/>
  <c r="I17" i="7"/>
  <c r="U17" i="7"/>
  <c r="J17" i="7"/>
  <c r="V17" i="7"/>
  <c r="L17" i="7"/>
  <c r="W17" i="7"/>
  <c r="P17" i="7"/>
  <c r="Q17" i="7"/>
  <c r="S17" i="7"/>
  <c r="K17" i="7"/>
  <c r="E17" i="7"/>
  <c r="X19" i="6"/>
  <c r="X18" i="6"/>
  <c r="Y7" i="6"/>
  <c r="T17" i="6"/>
  <c r="F17" i="6"/>
  <c r="D18" i="6"/>
  <c r="H17" i="6"/>
  <c r="R17" i="6"/>
  <c r="M17" i="6"/>
  <c r="P17" i="6"/>
  <c r="K17" i="6"/>
  <c r="O17" i="6"/>
  <c r="S17" i="6"/>
  <c r="D17" i="6"/>
  <c r="I17" i="6"/>
  <c r="U17" i="6"/>
  <c r="G17" i="6"/>
  <c r="J17" i="6"/>
  <c r="E17" i="6"/>
  <c r="L17" i="6"/>
  <c r="W17" i="6"/>
  <c r="Q17" i="6"/>
  <c r="V17" i="6"/>
  <c r="N17" i="6"/>
  <c r="D18" i="5"/>
  <c r="L17" i="5"/>
  <c r="O17" i="5"/>
  <c r="G17" i="5"/>
  <c r="R17" i="5"/>
  <c r="Q17" i="5"/>
  <c r="D17" i="5"/>
  <c r="Y7" i="5"/>
  <c r="F17" i="5"/>
  <c r="E17" i="5"/>
  <c r="P17" i="5"/>
  <c r="M17" i="5"/>
  <c r="S17" i="5"/>
  <c r="X18" i="5"/>
  <c r="N17" i="5"/>
  <c r="H17" i="5"/>
  <c r="I17" i="5"/>
  <c r="K17" i="5"/>
  <c r="W17" i="5"/>
  <c r="T17" i="5"/>
  <c r="U17" i="5"/>
  <c r="J17" i="5"/>
  <c r="V17" i="5"/>
  <c r="X19" i="5"/>
  <c r="E22" i="5"/>
  <c r="B18" i="1"/>
  <c r="D22" i="8" l="1"/>
  <c r="B6" i="15" s="1"/>
  <c r="D22" i="7"/>
  <c r="C5" i="15" s="1"/>
  <c r="D22" i="5"/>
  <c r="C4" i="15" s="1"/>
  <c r="D22" i="9"/>
  <c r="C6" i="15" s="1"/>
  <c r="E22" i="9"/>
  <c r="D22" i="6"/>
  <c r="B5" i="15" s="1"/>
  <c r="E22" i="6"/>
  <c r="D3" i="1"/>
  <c r="H9" i="1"/>
  <c r="G9" i="1"/>
  <c r="F9" i="1"/>
  <c r="E9" i="1"/>
  <c r="E11" i="1" s="1"/>
  <c r="D9" i="1"/>
  <c r="D11" i="1" s="1"/>
  <c r="G11" i="1" l="1"/>
  <c r="H11" i="1"/>
  <c r="F11" i="1"/>
  <c r="D4" i="1"/>
  <c r="W10" i="1" s="1"/>
  <c r="W16" i="1" s="1"/>
  <c r="T19" i="1" l="1"/>
  <c r="Y8" i="1"/>
  <c r="H17" i="1" s="1"/>
  <c r="U19" i="1"/>
  <c r="M19" i="1"/>
  <c r="S19" i="1"/>
  <c r="P19" i="1"/>
  <c r="O19" i="1"/>
  <c r="W19" i="1"/>
  <c r="K19" i="1"/>
  <c r="N19" i="1"/>
  <c r="L19" i="1"/>
  <c r="Q19" i="1"/>
  <c r="R19" i="1"/>
  <c r="I19" i="1"/>
  <c r="J19" i="1"/>
  <c r="V19" i="1"/>
  <c r="Z8" i="1"/>
  <c r="Z7" i="1" s="1"/>
  <c r="D10" i="1"/>
  <c r="D16" i="1" s="1"/>
  <c r="T10" i="1"/>
  <c r="T16" i="1" s="1"/>
  <c r="U10" i="1"/>
  <c r="U16" i="1" s="1"/>
  <c r="V10" i="1"/>
  <c r="V16" i="1" s="1"/>
  <c r="K10" i="1"/>
  <c r="K16" i="1" s="1"/>
  <c r="P10" i="1"/>
  <c r="P16" i="1" s="1"/>
  <c r="Q10" i="1"/>
  <c r="Q16" i="1" s="1"/>
  <c r="R10" i="1"/>
  <c r="R16" i="1" s="1"/>
  <c r="S10" i="1"/>
  <c r="S16" i="1" s="1"/>
  <c r="I10" i="1"/>
  <c r="I16" i="1" s="1"/>
  <c r="J10" i="1"/>
  <c r="J16" i="1" s="1"/>
  <c r="L10" i="1"/>
  <c r="L16" i="1" s="1"/>
  <c r="M10" i="1"/>
  <c r="M16" i="1" s="1"/>
  <c r="N10" i="1"/>
  <c r="N16" i="1" s="1"/>
  <c r="O10" i="1"/>
  <c r="O16" i="1" s="1"/>
  <c r="H19" i="1"/>
  <c r="G19" i="1"/>
  <c r="D19" i="1"/>
  <c r="E19" i="1"/>
  <c r="F19" i="1"/>
  <c r="H10" i="1"/>
  <c r="H16" i="1" s="1"/>
  <c r="D15" i="1"/>
  <c r="F10" i="1"/>
  <c r="F16" i="1" s="1"/>
  <c r="E10" i="1"/>
  <c r="E16" i="1" s="1"/>
  <c r="G10" i="1"/>
  <c r="G16" i="1" s="1"/>
  <c r="D20" i="1" l="1"/>
  <c r="E21" i="1" s="1"/>
  <c r="G17" i="1"/>
  <c r="D18" i="1"/>
  <c r="W17" i="1"/>
  <c r="Q17" i="1"/>
  <c r="J17" i="1"/>
  <c r="K17" i="1"/>
  <c r="M17" i="1"/>
  <c r="T17" i="1"/>
  <c r="S17" i="1"/>
  <c r="L17" i="1"/>
  <c r="I17" i="1"/>
  <c r="U17" i="1"/>
  <c r="R17" i="1"/>
  <c r="N17" i="1"/>
  <c r="F17" i="1"/>
  <c r="V17" i="1"/>
  <c r="O17" i="1"/>
  <c r="P17" i="1"/>
  <c r="Y7" i="1"/>
  <c r="D17" i="1"/>
  <c r="X18" i="1"/>
  <c r="E17" i="1"/>
  <c r="X19" i="1"/>
  <c r="E20" i="1" l="1"/>
  <c r="D22" i="1" s="1"/>
  <c r="B4" i="15" s="1"/>
  <c r="E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DC053C64-532A-4705-A401-16A7A89FC540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A480D58C-A927-4943-96C7-6EB414252131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52C3B44F-EF0F-47B4-90A8-49C97985D29D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4877D099-8FD2-4236-BFD6-0B89960B5403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A59295D0-B042-40DF-8709-F1ABFCDC8AC8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A8D5D7B0-842C-40F8-8B94-1D4558C37914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D162E62F-B197-4EA6-89DE-1E5A48C74445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DBE891C9-55B1-4243-A1F3-D8B8ED5A1E63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D9EC250C-5FC2-47F9-9BA0-D354232CB7C7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530D8D13-ADF6-4787-902E-FF1B44F6EDE0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0BBABD01-B5EC-45A6-A8D2-F3E5D8FA13C2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70AF549E-75AB-4EE3-965E-BBAAA34FFD2F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5E4B8F00-2E65-46E4-B1E2-5F1569301DAA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B8CEEDAD-12D0-4F86-9D51-B395D3339045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9E8F5E05-0878-4FCC-9B87-D9ADB55799EB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CCEF0B24-CBBD-4968-917B-3EDCE4A2C428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C276BA28-47C1-44F9-BE47-4EE9FB534351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4F267E9C-273A-4A65-A70C-51788696297C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6AED6C70-6BB1-4B8A-ACA6-84F7B1D1928D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D7A98F2D-BB20-4957-AFE2-9E23B3BCFAE0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DC8CE6BF-E048-48BF-B62D-CFFB0D02C0DA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411CE58B-F6EA-46CB-B037-B1AFBD402E4D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6A6CF75A-A66A-43A9-9967-1CB2020E2E08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56E97838-086C-40EF-8410-ADFE31045559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08BFC4F1-D069-4BED-AFC7-F321F39FF440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AB187228-E634-43BB-B86A-435431EE3821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44754EC7-585A-4FA8-9C62-7583E0E4A87C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86076A3C-D538-4760-BC39-FEE644E2966F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3C0BDCA4-32D1-4C2A-A398-018D0332D576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318E8061-4E51-4B9F-85E7-8B75257A4128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7DFFB8A5-F0F7-4A76-892D-C96F5577AF64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E27ACA0B-E4E7-4C83-BD38-19565FCB1F30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Johannes Hamman</author>
  </authors>
  <commentList>
    <comment ref="C10" authorId="0" shapeId="0" xr:uid="{D463EBB8-64A3-443C-A654-C78F70C75496}">
      <text>
        <r>
          <rPr>
            <b/>
            <sz val="9"/>
            <color indexed="81"/>
            <rFont val="Tahoma"/>
            <family val="2"/>
          </rPr>
          <t>Johannes Hamman:</t>
        </r>
        <r>
          <rPr>
            <sz val="9"/>
            <color indexed="81"/>
            <rFont val="Tahoma"/>
            <family val="2"/>
          </rPr>
          <t xml:space="preserve">
Difference between your rebate and the team rebate</t>
        </r>
      </text>
    </comment>
    <comment ref="D14" authorId="0" shapeId="0" xr:uid="{C28148F7-B2DF-43DF-AFB7-16D8642FB708}">
      <text>
        <r>
          <rPr>
            <b/>
            <sz val="9"/>
            <color indexed="81"/>
            <rFont val="Tahoma"/>
            <family val="2"/>
          </rPr>
          <t>Amway PV value:</t>
        </r>
        <r>
          <rPr>
            <sz val="9"/>
            <color indexed="81"/>
            <rFont val="Tahoma"/>
            <family val="2"/>
          </rPr>
          <t xml:space="preserve">
Increase as required when prices go up</t>
        </r>
      </text>
    </comment>
    <comment ref="B18" authorId="0" shapeId="0" xr:uid="{66488613-7986-41A6-AFD2-9AE70B2CC9AB}">
      <text>
        <r>
          <rPr>
            <b/>
            <sz val="9"/>
            <color indexed="81"/>
            <rFont val="Tahoma"/>
            <family val="2"/>
          </rPr>
          <t>Pass Up Rule:</t>
        </r>
        <r>
          <rPr>
            <sz val="9"/>
            <color indexed="81"/>
            <rFont val="Tahoma"/>
            <family val="2"/>
          </rPr>
          <t xml:space="preserve">
The amount you need to be able to pass up with sufficient outside volume (PV outside of qualifying legs), if not your leadership commission is reduced so you can.</t>
        </r>
      </text>
    </comment>
    <comment ref="C20" authorId="0" shapeId="0" xr:uid="{D1F18B58-D4DE-4C9B-B1C3-2C105A5C0C45}">
      <text>
        <r>
          <rPr>
            <b/>
            <sz val="9"/>
            <color indexed="81"/>
            <rFont val="Tahoma"/>
            <family val="2"/>
          </rPr>
          <t>Growth Incentive Program:</t>
        </r>
        <r>
          <rPr>
            <sz val="9"/>
            <color indexed="81"/>
            <rFont val="Tahoma"/>
            <family val="2"/>
          </rPr>
          <t xml:space="preserve">
this is updated every year
see website for the current details</t>
        </r>
      </text>
    </comment>
  </commentList>
</comments>
</file>

<file path=xl/sharedStrings.xml><?xml version="1.0" encoding="utf-8"?>
<sst xmlns="http://schemas.openxmlformats.org/spreadsheetml/2006/main" count="555" uniqueCount="68">
  <si>
    <t>YOU</t>
  </si>
  <si>
    <t>PPV</t>
  </si>
  <si>
    <t>GPV</t>
  </si>
  <si>
    <t>Team 1</t>
  </si>
  <si>
    <t>Team 2</t>
  </si>
  <si>
    <t>Team 3</t>
  </si>
  <si>
    <t>Team 4</t>
  </si>
  <si>
    <t>TPV</t>
  </si>
  <si>
    <t>Income</t>
  </si>
  <si>
    <t>Personal</t>
  </si>
  <si>
    <t>Differential</t>
  </si>
  <si>
    <t>Leadership</t>
  </si>
  <si>
    <t>Differential %</t>
  </si>
  <si>
    <t>Team Rebate %</t>
  </si>
  <si>
    <t>Your Rebate %</t>
  </si>
  <si>
    <t>Qualifying</t>
  </si>
  <si>
    <t>Instructions</t>
  </si>
  <si>
    <t>The only inputs you may change is PPV and TPV</t>
  </si>
  <si>
    <t>Total Monthly Income</t>
  </si>
  <si>
    <t>Team 5</t>
  </si>
  <si>
    <t>Team 6</t>
  </si>
  <si>
    <t>Note</t>
  </si>
  <si>
    <t>Best to order teams from left to right from highest to lowest Team PV</t>
  </si>
  <si>
    <t>To see Diamond income you need to set PPV to at least 2400PV with all 6 teams at 10000PV</t>
  </si>
  <si>
    <t>* a previously qualified team miss qualification (less than 10000PV) for this month, then use actual PV e.g. 8750PV - differentials will apply and not leadership commission.</t>
  </si>
  <si>
    <t>* a team qualifies (more than 10000PV) for this month, then use actual PV e.g. 11000PV - leadership commission will apply as there is no differential</t>
  </si>
  <si>
    <t>* a team has its self a leg that qualifies and qualifies with at least 4000PV outside volume, then use the greater of their outside volume or 10000PV e.g.</t>
  </si>
  <si>
    <t>* their qualified leg is 11000 and the outside volume is 3000PV, they don’t qualify use total volume 14000PV</t>
  </si>
  <si>
    <t>* their qualified leg is 11000 and the outside volume is 5000PV, they qualify (they only part share in the leadership commission on 11000PV) use 10000PV</t>
  </si>
  <si>
    <t>* their qualified leg is 11000 and the outside volume is 12000PV, they qualify (they get their full share in the leadership commission on 11000PV) use 12000PV</t>
  </si>
  <si>
    <t>Pass Up Rule</t>
  </si>
  <si>
    <t>To ensure the pass up rule works correctly use the following examples to get the closest answer:</t>
  </si>
  <si>
    <t>Depth Bonus</t>
  </si>
  <si>
    <t>Multiple Platinums</t>
  </si>
  <si>
    <t>GIP Bonus</t>
  </si>
  <si>
    <t>The formulae do not allow for a scenario where there is in a team multiple downline 21% qualifiers (depth bonus). It can estimate it by entering the number of platinums in each team.</t>
  </si>
  <si>
    <t>Founders Platinum or above</t>
  </si>
  <si>
    <t>Team 7</t>
  </si>
  <si>
    <t>Team 8</t>
  </si>
  <si>
    <t>Team 9</t>
  </si>
  <si>
    <t>Team 10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</si>
  <si>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</si>
  <si>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</si>
  <si>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</si>
  <si>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</si>
  <si>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</si>
  <si>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</si>
  <si>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</si>
  <si>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</si>
  <si>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</si>
  <si>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</si>
  <si>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Change up to 10 000</t>
  </si>
  <si>
    <t>No</t>
  </si>
  <si>
    <t>Yes</t>
  </si>
  <si>
    <t>Amway 9%</t>
  </si>
  <si>
    <t>Amway 12%</t>
  </si>
  <si>
    <t>Amway 15%</t>
  </si>
  <si>
    <t>Amway 18%</t>
  </si>
  <si>
    <t>Amway 21%</t>
  </si>
  <si>
    <t>Commission</t>
  </si>
  <si>
    <t>plus GIP</t>
  </si>
  <si>
    <t>Amway 21%+DL21%</t>
  </si>
  <si>
    <t>You are not paid on level but on turnover and how that turnover is obtained from multiple teams/legs</t>
  </si>
  <si>
    <t>Actual income will be based on your PV turnover achieved and this will vary from ABO to ABO</t>
  </si>
  <si>
    <t>Level is about recognition and is determined by meeting the minimum requirements and turnover for that level</t>
  </si>
  <si>
    <t>and income in a level will vary depending on several factors e.g. total turnover and turnover per team/leg</t>
  </si>
  <si>
    <t>Network21 focus on a balance between width and depth to give a balance between profitability and stability of income</t>
  </si>
  <si>
    <t>These are examples based on typical Amway PV turnover achieved following the Network21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</si>
</sst>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2" applyFont="1"/>
    <xf numFmtId="9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right"/>
    </xf>
    <xf numFmtId="165" fontId="0" fillId="2" borderId="0" xfId="1" applyNumberFormat="1" applyFont="1" applyFill="1" applyProtection="1">
      <protection locked="0"/>
    </xf>
    <xf numFmtId="0" fontId="0" fillId="2" borderId="0" xfId="0" applyFill="1"/>
    <xf numFmtId="165" fontId="0" fillId="0" borderId="0" xfId="0" applyNumberFormat="1"/>
    <xf numFmtId="164" fontId="0" fillId="0" borderId="0" xfId="0" applyNumberFormat="1"/>
    <xf numFmtId="9" fontId="0" fillId="2" borderId="0" xfId="2" applyFont="1" applyFill="1" applyAlignment="1">
      <alignment horizontal="center"/>
    </xf>
    <xf numFmtId="165" fontId="2" fillId="0" borderId="0" xfId="1" applyNumberFormat="1" applyFont="1"/>
    <xf numFmtId="165" fontId="7" fillId="0" borderId="0" xfId="1" applyNumberFormat="1" applyFont="1"/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4003-3A65-4276-98DD-F4BB61C2FA99}">
  <dimension ref="A2:C16"/>
  <sheetViews>
    <sheetView workbookViewId="0">
      <selection activeCell="A14" sqref="A14"/>
    </sheetView>
  </sheetViews>
  <sheetFormatPr defaultRowHeight="15" x14ac:dyDescent="0.25"/>
  <cols>
    <col min="1" max="1" width="18.28515625" customWidth="1"/>
    <col min="2" max="3" width="11.42578125" customWidth="1"/>
  </cols>
  <sheetData>
    <row r="2" spans="1:3" x14ac:dyDescent="0.25">
      <c r="B2" s="3" t="s">
        <v>59</v>
      </c>
      <c r="C2" s="3" t="s">
        <v>60</v>
      </c>
    </row>
    <row r="3" spans="1:3" x14ac:dyDescent="0.25">
      <c r="A3" s="2" t="s">
        <v>54</v>
      </c>
      <c r="B3" s="6">
        <f>'Amway 9%'!D22</f>
        <v>2109.75</v>
      </c>
      <c r="C3" s="6"/>
    </row>
    <row r="4" spans="1:3" x14ac:dyDescent="0.25">
      <c r="A4" s="2" t="s">
        <v>55</v>
      </c>
      <c r="B4" s="6">
        <f>+'Amway 12%'!D22</f>
        <v>2400.75</v>
      </c>
      <c r="C4" s="6">
        <f>+'Amway 12%GIP'!D22</f>
        <v>4437.5</v>
      </c>
    </row>
    <row r="5" spans="1:3" x14ac:dyDescent="0.25">
      <c r="A5" s="2" t="s">
        <v>56</v>
      </c>
      <c r="B5" s="6">
        <f>+'Amway 15%'!D22</f>
        <v>5601.5</v>
      </c>
      <c r="C5" s="6">
        <f>+'Amway 15%GIP'!D22</f>
        <v>9211.5</v>
      </c>
    </row>
    <row r="6" spans="1:3" x14ac:dyDescent="0.25">
      <c r="A6" s="2" t="s">
        <v>57</v>
      </c>
      <c r="B6" s="6">
        <f>+'Amway 18%'!D22</f>
        <v>10112</v>
      </c>
      <c r="C6" s="6">
        <f>+'Amway 18%GIP'!D22</f>
        <v>15640.625</v>
      </c>
    </row>
    <row r="7" spans="1:3" x14ac:dyDescent="0.25">
      <c r="A7" s="2" t="s">
        <v>58</v>
      </c>
      <c r="B7" s="6"/>
      <c r="C7" s="6">
        <f>+'Amway 21%EP5'!D22</f>
        <v>28698</v>
      </c>
    </row>
    <row r="8" spans="1:3" x14ac:dyDescent="0.25">
      <c r="A8" s="2" t="s">
        <v>61</v>
      </c>
      <c r="B8" s="6"/>
      <c r="C8" s="6">
        <f>+'Amway 21%EP5 (DL21%)'!D22</f>
        <v>30880.5</v>
      </c>
    </row>
    <row r="10" spans="1:3" x14ac:dyDescent="0.25">
      <c r="A10" s="2" t="s">
        <v>21</v>
      </c>
    </row>
    <row r="11" spans="1:3" x14ac:dyDescent="0.25">
      <c r="A11" t="s">
        <v>67</v>
      </c>
    </row>
    <row r="12" spans="1:3" x14ac:dyDescent="0.25">
      <c r="A12" t="s">
        <v>66</v>
      </c>
    </row>
    <row r="13" spans="1:3" x14ac:dyDescent="0.25">
      <c r="A13" t="s">
        <v>63</v>
      </c>
    </row>
    <row r="14" spans="1:3" x14ac:dyDescent="0.25">
      <c r="A14" t="s">
        <v>62</v>
      </c>
    </row>
    <row r="15" spans="1:3" x14ac:dyDescent="0.25">
      <c r="A15" t="s">
        <v>64</v>
      </c>
    </row>
    <row r="16" spans="1:3" x14ac:dyDescent="0.25">
      <c r="A16" t="s">
        <v>65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141C-0C7A-43EF-A7C5-0CC9676FE53F}">
  <dimension ref="A1:AA36"/>
  <sheetViews>
    <sheetView zoomScaleNormal="100" workbookViewId="0">
      <selection activeCell="D15" sqref="D15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300</v>
      </c>
    </row>
    <row r="3" spans="1:27" x14ac:dyDescent="0.25">
      <c r="C3" s="7" t="s">
        <v>2</v>
      </c>
      <c r="D3" s="6">
        <f>D2+SUM(D8:W8)</f>
        <v>10000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0.21</v>
      </c>
    </row>
    <row r="5" spans="1:27" x14ac:dyDescent="0.25">
      <c r="C5" s="7" t="s">
        <v>36</v>
      </c>
      <c r="D5" s="12" t="s">
        <v>53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/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3300</v>
      </c>
      <c r="E8" s="8">
        <v>3200</v>
      </c>
      <c r="F8" s="8">
        <v>3200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 t="str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/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0.12</v>
      </c>
      <c r="E9" s="4">
        <f t="shared" ref="E9:W9" si="0">IF(E8&gt;=10000,21%,IF(E8&gt;=7000,18%,IF(E8&gt;=4000,15%,IF(E8&gt;=2400,12%,IF(E8&gt;=1200,9%,IF(E8&gt;=600,6%,IF(E8&gt;=200,3%,IF(E8&gt;0,0%,""))))))))</f>
        <v>0.12</v>
      </c>
      <c r="F9" s="4">
        <f t="shared" si="0"/>
        <v>0.12</v>
      </c>
      <c r="G9" s="4" t="str">
        <f t="shared" si="0"/>
        <v/>
      </c>
      <c r="H9" s="4" t="str">
        <f t="shared" si="0"/>
        <v/>
      </c>
      <c r="I9" s="4" t="str">
        <f t="shared" si="0"/>
        <v/>
      </c>
      <c r="J9" s="4" t="str">
        <f t="shared" si="0"/>
        <v/>
      </c>
      <c r="K9" s="4" t="str">
        <f t="shared" si="0"/>
        <v/>
      </c>
      <c r="L9" s="4" t="str">
        <f t="shared" si="0"/>
        <v/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Y9" s="11"/>
    </row>
    <row r="10" spans="1:27" x14ac:dyDescent="0.25">
      <c r="C10" s="7" t="s">
        <v>12</v>
      </c>
      <c r="D10" s="5">
        <f t="shared" ref="D10:G10" si="1">IFERROR($D$4-D9,"")</f>
        <v>0.09</v>
      </c>
      <c r="E10" s="5">
        <f t="shared" si="1"/>
        <v>0.09</v>
      </c>
      <c r="F10" s="5">
        <f t="shared" si="1"/>
        <v>0.09</v>
      </c>
      <c r="G10" s="5" t="str">
        <f t="shared" si="1"/>
        <v/>
      </c>
      <c r="H10" s="5" t="str">
        <f>IFERROR($D$4-H9,"")</f>
        <v/>
      </c>
      <c r="I10" s="5" t="str">
        <f t="shared" ref="I10:W10" si="2">IFERROR($D$4-I9,"")</f>
        <v/>
      </c>
      <c r="J10" s="5" t="str">
        <f t="shared" si="2"/>
        <v/>
      </c>
      <c r="K10" s="5" t="str">
        <f t="shared" si="2"/>
        <v/>
      </c>
      <c r="L10" s="5" t="str">
        <f t="shared" si="2"/>
        <v/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2"/>
        <v/>
      </c>
      <c r="R10" s="5" t="str">
        <f t="shared" si="2"/>
        <v/>
      </c>
      <c r="S10" s="5" t="str">
        <f t="shared" si="2"/>
        <v/>
      </c>
      <c r="T10" s="5" t="str">
        <f t="shared" si="2"/>
        <v/>
      </c>
      <c r="U10" s="5" t="str">
        <f t="shared" si="2"/>
        <v/>
      </c>
      <c r="V10" s="5" t="str">
        <f t="shared" si="2"/>
        <v/>
      </c>
      <c r="W10" s="5" t="str">
        <f t="shared" si="2"/>
        <v/>
      </c>
      <c r="Y10" s="11"/>
    </row>
    <row r="11" spans="1:27" x14ac:dyDescent="0.25">
      <c r="C11" s="7" t="s">
        <v>15</v>
      </c>
      <c r="D11">
        <f t="shared" ref="D11:W11" si="3">IF(D9=21%,1,)</f>
        <v>0</v>
      </c>
      <c r="E11">
        <f t="shared" si="3"/>
        <v>0</v>
      </c>
      <c r="F11">
        <f t="shared" si="3"/>
        <v>0</v>
      </c>
      <c r="G11">
        <f t="shared" si="3"/>
        <v>0</v>
      </c>
      <c r="H11">
        <f t="shared" si="3"/>
        <v>0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f>'Amway 9%'!D14</f>
        <v>24.25</v>
      </c>
    </row>
    <row r="15" spans="1:27" x14ac:dyDescent="0.25">
      <c r="C15" t="s">
        <v>9</v>
      </c>
      <c r="D15" s="6">
        <f>D2*D14*D4</f>
        <v>1527.75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7202.25</v>
      </c>
      <c r="E16" s="6">
        <f>IFERROR(E8*$D$14*E10,"")</f>
        <v>6984</v>
      </c>
      <c r="F16" s="6">
        <f>IFERROR(F8*$D$14*F10,"")</f>
        <v>6984</v>
      </c>
      <c r="G16" s="6" t="str">
        <f>IFERROR(G8*$D$14*G10,"")</f>
        <v/>
      </c>
      <c r="H16" s="6" t="str">
        <f>IFERROR(H8*$D$14*H10,"")</f>
        <v/>
      </c>
      <c r="I16" s="6" t="str">
        <f t="shared" ref="I16:V16" si="4">IFERROR(I8*$D$14*I10,"")</f>
        <v/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/>
      </c>
      <c r="Q16" s="6" t="str">
        <f t="shared" si="4"/>
        <v/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5">IF(AND(F9=21%,OR(SUM($D$11:$W$11)&gt;1,$Y$8&gt;=4000)),IF(SUM($D$11:$W$11)=1,
(F8*$D$14*$B$17),IF(E11=1,F8*$D$14*$B$17,(F8*$D$14*$B$17))),0)</f>
        <v>0</v>
      </c>
      <c r="G17" s="6">
        <f t="shared" si="5"/>
        <v>0</v>
      </c>
      <c r="H17" s="6">
        <f t="shared" si="5"/>
        <v>0</v>
      </c>
      <c r="I17" s="6">
        <f t="shared" si="5"/>
        <v>0</v>
      </c>
      <c r="J17" s="6">
        <f t="shared" si="5"/>
        <v>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0</v>
      </c>
      <c r="W17" s="6">
        <f t="shared" si="5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6">IF(AND(SUM($D$11:$W$11)&gt;=3,E12*E11&gt;1),$D$14*10000*1%*IF(E12&gt;2,1+(E12-2)*0.4,1),0)</f>
        <v>0</v>
      </c>
      <c r="F19" s="6">
        <f t="shared" si="6"/>
        <v>0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6000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This bonus is limited to 24 payments over a 24 month period in EP5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>You cannot earn GIP in EP1-4 if you are Founders Platinum in cell D5</v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You need to go founders platinum or above with 12%:12%:12% to earn the R6000, R9000 or R15000!</v>
      </c>
    </row>
    <row r="22" spans="1:27" x14ac:dyDescent="0.25">
      <c r="C22" s="2" t="s">
        <v>18</v>
      </c>
      <c r="D22" s="14">
        <f>SUM(D15:W20)</f>
        <v>28698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/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5933EA7E-8021-4A61-AC57-D10C98F70677}">
      <formula1>0</formula1>
      <formula2>20000</formula2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9858E78D-3ECF-4A4D-BA49-CE8F5226D7D0}">
      <formula1>0</formula1>
      <formula2>10000</formula2>
    </dataValidation>
    <dataValidation type="list" allowBlank="1" showInputMessage="1" showErrorMessage="1" sqref="B17" xr:uid="{8A2D7E5D-6BB6-4510-9EA7-79C10F14F1CD}">
      <formula1>"4%, 6%"</formula1>
    </dataValidation>
    <dataValidation type="list" allowBlank="1" showInputMessage="1" showErrorMessage="1" sqref="D5" xr:uid="{F4791F3A-8041-4935-A1C6-C23F4741466F}">
      <formula1>"Yes, 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96E4-43FF-4EFF-831C-9EB4F2B0C595}">
  <dimension ref="A1:AA36"/>
  <sheetViews>
    <sheetView zoomScaleNormal="100" workbookViewId="0">
      <selection activeCell="D15" sqref="D15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300</v>
      </c>
    </row>
    <row r="3" spans="1:27" x14ac:dyDescent="0.25">
      <c r="C3" s="7" t="s">
        <v>2</v>
      </c>
      <c r="D3" s="6">
        <f>D2+SUM(D8:W8)</f>
        <v>16000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0.21</v>
      </c>
    </row>
    <row r="5" spans="1:27" x14ac:dyDescent="0.25">
      <c r="C5" s="7" t="s">
        <v>36</v>
      </c>
      <c r="D5" s="12" t="s">
        <v>53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>Outside</v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10000</v>
      </c>
      <c r="E8" s="8">
        <v>2400</v>
      </c>
      <c r="F8" s="8">
        <v>2400</v>
      </c>
      <c r="G8" s="8">
        <v>200</v>
      </c>
      <c r="H8" s="8">
        <v>200</v>
      </c>
      <c r="I8" s="8">
        <v>200</v>
      </c>
      <c r="J8" s="8">
        <v>100</v>
      </c>
      <c r="K8" s="8">
        <v>100</v>
      </c>
      <c r="L8" s="8">
        <v>100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>6000</v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0.21</v>
      </c>
      <c r="E9" s="4">
        <f t="shared" ref="E9:W9" si="0">IF(E8&gt;=10000,21%,IF(E8&gt;=7000,18%,IF(E8&gt;=4000,15%,IF(E8&gt;=2400,12%,IF(E8&gt;=1200,9%,IF(E8&gt;=600,6%,IF(E8&gt;=200,3%,IF(E8&gt;0,0%,""))))))))</f>
        <v>0.12</v>
      </c>
      <c r="F9" s="4">
        <f t="shared" si="0"/>
        <v>0.12</v>
      </c>
      <c r="G9" s="4">
        <f t="shared" si="0"/>
        <v>0.03</v>
      </c>
      <c r="H9" s="4">
        <f t="shared" si="0"/>
        <v>0.03</v>
      </c>
      <c r="I9" s="4">
        <f t="shared" si="0"/>
        <v>0.03</v>
      </c>
      <c r="J9" s="4">
        <f t="shared" si="0"/>
        <v>0</v>
      </c>
      <c r="K9" s="4">
        <f t="shared" si="0"/>
        <v>0</v>
      </c>
      <c r="L9" s="4">
        <f t="shared" si="0"/>
        <v>0</v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Y9" s="11"/>
    </row>
    <row r="10" spans="1:27" x14ac:dyDescent="0.25">
      <c r="C10" s="7" t="s">
        <v>12</v>
      </c>
      <c r="D10" s="5">
        <f t="shared" ref="D10:G10" si="1">IFERROR($D$4-D9,"")</f>
        <v>0</v>
      </c>
      <c r="E10" s="5">
        <f t="shared" si="1"/>
        <v>0.09</v>
      </c>
      <c r="F10" s="5">
        <f t="shared" si="1"/>
        <v>0.09</v>
      </c>
      <c r="G10" s="5">
        <f t="shared" si="1"/>
        <v>0.18</v>
      </c>
      <c r="H10" s="5">
        <f>IFERROR($D$4-H9,"")</f>
        <v>0.18</v>
      </c>
      <c r="I10" s="5">
        <f t="shared" ref="I10:W10" si="2">IFERROR($D$4-I9,"")</f>
        <v>0.18</v>
      </c>
      <c r="J10" s="5">
        <f t="shared" si="2"/>
        <v>0.21</v>
      </c>
      <c r="K10" s="5">
        <f t="shared" si="2"/>
        <v>0.21</v>
      </c>
      <c r="L10" s="5">
        <f t="shared" si="2"/>
        <v>0.21</v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2"/>
        <v/>
      </c>
      <c r="R10" s="5" t="str">
        <f t="shared" si="2"/>
        <v/>
      </c>
      <c r="S10" s="5" t="str">
        <f t="shared" si="2"/>
        <v/>
      </c>
      <c r="T10" s="5" t="str">
        <f t="shared" si="2"/>
        <v/>
      </c>
      <c r="U10" s="5" t="str">
        <f t="shared" si="2"/>
        <v/>
      </c>
      <c r="V10" s="5" t="str">
        <f t="shared" si="2"/>
        <v/>
      </c>
      <c r="W10" s="5" t="str">
        <f t="shared" si="2"/>
        <v/>
      </c>
      <c r="Y10" s="11"/>
    </row>
    <row r="11" spans="1:27" x14ac:dyDescent="0.25">
      <c r="C11" s="7" t="s">
        <v>15</v>
      </c>
      <c r="D11">
        <f t="shared" ref="D11:W11" si="3">IF(D9=21%,1,)</f>
        <v>1</v>
      </c>
      <c r="E11">
        <f t="shared" si="3"/>
        <v>0</v>
      </c>
      <c r="F11">
        <f t="shared" si="3"/>
        <v>0</v>
      </c>
      <c r="G11">
        <f t="shared" si="3"/>
        <v>0</v>
      </c>
      <c r="H11">
        <f t="shared" si="3"/>
        <v>0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f>'Amway 9%'!D14</f>
        <v>24.25</v>
      </c>
    </row>
    <row r="15" spans="1:27" x14ac:dyDescent="0.25">
      <c r="C15" t="s">
        <v>9</v>
      </c>
      <c r="D15" s="6">
        <f>D2*D14*D4</f>
        <v>1527.75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0</v>
      </c>
      <c r="E16" s="6">
        <f>IFERROR(E8*$D$14*E10,"")</f>
        <v>5238</v>
      </c>
      <c r="F16" s="6">
        <f>IFERROR(F8*$D$14*F10,"")</f>
        <v>5238</v>
      </c>
      <c r="G16" s="6">
        <f>IFERROR(G8*$D$14*G10,"")</f>
        <v>873</v>
      </c>
      <c r="H16" s="6">
        <f>IFERROR(H8*$D$14*H10,"")</f>
        <v>873</v>
      </c>
      <c r="I16" s="6">
        <f t="shared" ref="I16:V16" si="4">IFERROR(I8*$D$14*I10,"")</f>
        <v>873</v>
      </c>
      <c r="J16" s="6">
        <f t="shared" si="4"/>
        <v>509.25</v>
      </c>
      <c r="K16" s="6">
        <f t="shared" si="4"/>
        <v>509.25</v>
      </c>
      <c r="L16" s="6">
        <f t="shared" si="4"/>
        <v>509.25</v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/>
      </c>
      <c r="Q16" s="6" t="str">
        <f t="shared" si="4"/>
        <v/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14550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5">IF(AND(F9=21%,OR(SUM($D$11:$W$11)&gt;1,$Y$8&gt;=4000)),IF(SUM($D$11:$W$11)=1,
(F8*$D$14*$B$17),IF(E11=1,F8*$D$14*$B$17,(F8*$D$14*$B$17))),0)</f>
        <v>0</v>
      </c>
      <c r="G17" s="6">
        <f t="shared" si="5"/>
        <v>0</v>
      </c>
      <c r="H17" s="6">
        <f t="shared" si="5"/>
        <v>0</v>
      </c>
      <c r="I17" s="6">
        <f t="shared" si="5"/>
        <v>0</v>
      </c>
      <c r="J17" s="6">
        <f t="shared" si="5"/>
        <v>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0</v>
      </c>
      <c r="W17" s="6">
        <f t="shared" si="5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-5819.9999999999982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6">IF(AND(SUM($D$11:$W$11)&gt;=3,E12*E11&gt;1),$D$14*10000*1%*IF(E12&gt;2,1+(E12-2)*0.4,1),0)</f>
        <v>0</v>
      </c>
      <c r="F19" s="6">
        <f t="shared" si="6"/>
        <v>0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6000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This bonus is limited to 24 payments over a 24 month period in EP5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>You cannot earn GIP in EP1-4 if you are Founders Platinum in cell D5</v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You need to go founders platinum or above with 12%:12%:12% to earn the R6000, R9000 or R15000!</v>
      </c>
    </row>
    <row r="22" spans="1:27" x14ac:dyDescent="0.25">
      <c r="C22" s="2" t="s">
        <v>18</v>
      </c>
      <c r="D22" s="14">
        <f>SUM(D15:W20)</f>
        <v>30880.5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/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list" allowBlank="1" showInputMessage="1" showErrorMessage="1" sqref="D5" xr:uid="{4C9D3153-FD89-48EC-880F-D9EAC2F42813}">
      <formula1>"Yes, No"</formula1>
    </dataValidation>
    <dataValidation type="list" allowBlank="1" showInputMessage="1" showErrorMessage="1" sqref="B17" xr:uid="{994BD2B3-0D9C-48CD-B16C-B4E2A90EDC4F}">
      <formula1>"4%, 6%"</formula1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BE8DC671-6F63-47B9-84AB-785A47AD6565}">
      <formula1>0</formula1>
      <formula2>10000</formula2>
    </dataValidation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D29DB66A-EA20-4AAB-9FD1-9084572813BA}">
      <formula1>0</formula1>
      <formula2>20000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DBD5-88E4-45EB-A983-6AF0CCAEBC70}">
  <dimension ref="A1:AA36"/>
  <sheetViews>
    <sheetView topLeftCell="A18" zoomScaleNormal="100" workbookViewId="0">
      <selection activeCell="D39" sqref="D39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50</v>
      </c>
    </row>
    <row r="3" spans="1:27" x14ac:dyDescent="0.25">
      <c r="C3" s="7" t="s">
        <v>2</v>
      </c>
      <c r="D3" s="6">
        <f>D2+SUM(D8:W8)</f>
        <v>1200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0.09</v>
      </c>
    </row>
    <row r="5" spans="1:27" x14ac:dyDescent="0.25">
      <c r="C5" s="7" t="s">
        <v>36</v>
      </c>
      <c r="D5" s="12" t="s">
        <v>52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/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300</v>
      </c>
      <c r="E8" s="8">
        <v>200</v>
      </c>
      <c r="F8" s="8">
        <v>200</v>
      </c>
      <c r="G8" s="8">
        <v>150</v>
      </c>
      <c r="H8" s="8">
        <v>150</v>
      </c>
      <c r="I8" s="8">
        <v>150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 t="str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/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0.03</v>
      </c>
      <c r="E9" s="4">
        <f t="shared" ref="E9:W9" si="0">IF(E8&gt;=10000,21%,IF(E8&gt;=7000,18%,IF(E8&gt;=4000,15%,IF(E8&gt;=2400,12%,IF(E8&gt;=1200,9%,IF(E8&gt;=600,6%,IF(E8&gt;=200,3%,IF(E8&gt;0,0%,""))))))))</f>
        <v>0.03</v>
      </c>
      <c r="F9" s="4">
        <f t="shared" si="0"/>
        <v>0.03</v>
      </c>
      <c r="G9" s="4">
        <f t="shared" si="0"/>
        <v>0</v>
      </c>
      <c r="H9" s="4">
        <f t="shared" si="0"/>
        <v>0</v>
      </c>
      <c r="I9" s="4">
        <f t="shared" si="0"/>
        <v>0</v>
      </c>
      <c r="J9" s="4" t="str">
        <f t="shared" si="0"/>
        <v/>
      </c>
      <c r="K9" s="4" t="str">
        <f t="shared" si="0"/>
        <v/>
      </c>
      <c r="L9" s="4" t="str">
        <f t="shared" si="0"/>
        <v/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Y9" s="11"/>
    </row>
    <row r="10" spans="1:27" x14ac:dyDescent="0.25">
      <c r="C10" s="7" t="s">
        <v>12</v>
      </c>
      <c r="D10" s="5">
        <f t="shared" ref="D10:G10" si="1">IFERROR($D$4-D9,"")</f>
        <v>0.06</v>
      </c>
      <c r="E10" s="5">
        <f t="shared" si="1"/>
        <v>0.06</v>
      </c>
      <c r="F10" s="5">
        <f t="shared" si="1"/>
        <v>0.06</v>
      </c>
      <c r="G10" s="5">
        <f t="shared" si="1"/>
        <v>0.09</v>
      </c>
      <c r="H10" s="5">
        <f>IFERROR($D$4-H9,"")</f>
        <v>0.09</v>
      </c>
      <c r="I10" s="5">
        <f t="shared" ref="I10:W10" si="2">IFERROR($D$4-I9,"")</f>
        <v>0.09</v>
      </c>
      <c r="J10" s="5" t="str">
        <f t="shared" si="2"/>
        <v/>
      </c>
      <c r="K10" s="5" t="str">
        <f t="shared" si="2"/>
        <v/>
      </c>
      <c r="L10" s="5" t="str">
        <f t="shared" si="2"/>
        <v/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2"/>
        <v/>
      </c>
      <c r="R10" s="5" t="str">
        <f t="shared" si="2"/>
        <v/>
      </c>
      <c r="S10" s="5" t="str">
        <f t="shared" si="2"/>
        <v/>
      </c>
      <c r="T10" s="5" t="str">
        <f t="shared" si="2"/>
        <v/>
      </c>
      <c r="U10" s="5" t="str">
        <f t="shared" si="2"/>
        <v/>
      </c>
      <c r="V10" s="5" t="str">
        <f t="shared" si="2"/>
        <v/>
      </c>
      <c r="W10" s="5" t="str">
        <f t="shared" si="2"/>
        <v/>
      </c>
      <c r="Y10" s="11"/>
    </row>
    <row r="11" spans="1:27" x14ac:dyDescent="0.25">
      <c r="C11" s="7" t="s">
        <v>15</v>
      </c>
      <c r="D11">
        <f t="shared" ref="D11:W11" si="3">IF(D9=21%,1,)</f>
        <v>0</v>
      </c>
      <c r="E11">
        <f t="shared" si="3"/>
        <v>0</v>
      </c>
      <c r="F11">
        <f t="shared" si="3"/>
        <v>0</v>
      </c>
      <c r="G11">
        <f t="shared" si="3"/>
        <v>0</v>
      </c>
      <c r="H11">
        <f t="shared" si="3"/>
        <v>0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v>24.25</v>
      </c>
    </row>
    <row r="15" spans="1:27" x14ac:dyDescent="0.25">
      <c r="C15" t="s">
        <v>9</v>
      </c>
      <c r="D15" s="6">
        <f>D2*D14*D4</f>
        <v>109.125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436.5</v>
      </c>
      <c r="E16" s="6">
        <f>IFERROR(E8*$D$14*E10,"")</f>
        <v>291</v>
      </c>
      <c r="F16" s="6">
        <f>IFERROR(F8*$D$14*F10,"")</f>
        <v>291</v>
      </c>
      <c r="G16" s="6">
        <f>IFERROR(G8*$D$14*G10,"")</f>
        <v>327.375</v>
      </c>
      <c r="H16" s="6">
        <f>IFERROR(H8*$D$14*H10,"")</f>
        <v>327.375</v>
      </c>
      <c r="I16" s="6">
        <f t="shared" ref="I16:V16" si="4">IFERROR(I8*$D$14*I10,"")</f>
        <v>327.375</v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/>
      </c>
      <c r="Q16" s="6" t="str">
        <f t="shared" si="4"/>
        <v/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5">IF(AND(F9=21%,OR(SUM($D$11:$W$11)&gt;1,$Y$8&gt;=4000)),IF(SUM($D$11:$W$11)=1,
(F8*$D$14*$B$17),IF(E11=1,F8*$D$14*$B$17,(F8*$D$14*$B$17))),0)</f>
        <v>0</v>
      </c>
      <c r="G17" s="6">
        <f t="shared" si="5"/>
        <v>0</v>
      </c>
      <c r="H17" s="6">
        <f t="shared" si="5"/>
        <v>0</v>
      </c>
      <c r="I17" s="6">
        <f t="shared" si="5"/>
        <v>0</v>
      </c>
      <c r="J17" s="6">
        <f t="shared" si="5"/>
        <v>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0</v>
      </c>
      <c r="W17" s="6">
        <f t="shared" si="5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6">IF(AND(SUM($D$11:$W$11)&gt;=3,E12*E11&gt;1),$D$14*10000*1%*IF(E12&gt;2,1+(E12-2)*0.4,1),0)</f>
        <v>0</v>
      </c>
      <c r="F19" s="6">
        <f t="shared" si="6"/>
        <v>0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You are missing out on the money available in the GIP bonus programme!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>You cannot earn GIP with less than 100PPV in cell D2</v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You need a 12% or better rebate level and 3 teams at 6% (first timers at 3%) or better to earn the R800pm bonus</v>
      </c>
    </row>
    <row r="22" spans="1:27" x14ac:dyDescent="0.25">
      <c r="C22" s="2" t="s">
        <v>18</v>
      </c>
      <c r="D22" s="13">
        <f>SUM(D15:W20)</f>
        <v>2109.75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>You may qualify for the New Leader Program additional GIP bonus: R800 to R3000 per month</v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list" allowBlank="1" showInputMessage="1" showErrorMessage="1" sqref="D5" xr:uid="{B2473639-708C-4464-A658-CD196B06A8F5}">
      <formula1>"Yes, No"</formula1>
    </dataValidation>
    <dataValidation type="list" allowBlank="1" showInputMessage="1" showErrorMessage="1" sqref="B17" xr:uid="{7E05BD95-1A7D-4702-8EB0-4A035222C77A}">
      <formula1>"4%, 6%"</formula1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1C4CF65D-C91C-4596-A0DF-2A541C810FAB}">
      <formula1>0</formula1>
      <formula2>10000</formula2>
    </dataValidation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5E485956-289D-49FB-A789-AA026092BBB5}">
      <formula1>0</formula1>
      <formula2>20000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zoomScaleNormal="100" workbookViewId="0">
      <selection activeCell="D15" sqref="D15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100</v>
      </c>
    </row>
    <row r="3" spans="1:27" x14ac:dyDescent="0.25">
      <c r="C3" s="7" t="s">
        <v>2</v>
      </c>
      <c r="D3" s="6">
        <f>D2+SUM(D8:W8)</f>
        <v>2400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0.12</v>
      </c>
    </row>
    <row r="5" spans="1:27" x14ac:dyDescent="0.25">
      <c r="C5" s="7" t="s">
        <v>36</v>
      </c>
      <c r="D5" s="12" t="s">
        <v>52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/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1700</v>
      </c>
      <c r="E8" s="8">
        <v>600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 t="str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/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0.09</v>
      </c>
      <c r="E9" s="4">
        <f t="shared" ref="E9:H9" si="0">IF(E8&gt;=10000,21%,IF(E8&gt;=7000,18%,IF(E8&gt;=4000,15%,IF(E8&gt;=2400,12%,IF(E8&gt;=1200,9%,IF(E8&gt;=600,6%,IF(E8&gt;=200,3%,IF(E8&gt;0,0%,""))))))))</f>
        <v>0.06</v>
      </c>
      <c r="F9" s="4" t="str">
        <f t="shared" si="0"/>
        <v/>
      </c>
      <c r="G9" s="4" t="str">
        <f t="shared" si="0"/>
        <v/>
      </c>
      <c r="H9" s="4" t="str">
        <f t="shared" si="0"/>
        <v/>
      </c>
      <c r="I9" s="4" t="str">
        <f t="shared" ref="I9:W9" si="1">IF(I8&gt;=10000,21%,IF(I8&gt;=7000,18%,IF(I8&gt;=4000,15%,IF(I8&gt;=2400,12%,IF(I8&gt;=1200,9%,IF(I8&gt;=600,6%,IF(I8&gt;=200,3%,IF(I8&gt;0,0%,""))))))))</f>
        <v/>
      </c>
      <c r="J9" s="4" t="str">
        <f t="shared" si="1"/>
        <v/>
      </c>
      <c r="K9" s="4" t="str">
        <f t="shared" si="1"/>
        <v/>
      </c>
      <c r="L9" s="4" t="str">
        <f t="shared" si="1"/>
        <v/>
      </c>
      <c r="M9" s="4" t="str">
        <f t="shared" si="1"/>
        <v/>
      </c>
      <c r="N9" s="4" t="str">
        <f t="shared" si="1"/>
        <v/>
      </c>
      <c r="O9" s="4" t="str">
        <f t="shared" si="1"/>
        <v/>
      </c>
      <c r="P9" s="4" t="str">
        <f t="shared" si="1"/>
        <v/>
      </c>
      <c r="Q9" s="4" t="str">
        <f t="shared" si="1"/>
        <v/>
      </c>
      <c r="R9" s="4" t="str">
        <f t="shared" si="1"/>
        <v/>
      </c>
      <c r="S9" s="4" t="str">
        <f t="shared" si="1"/>
        <v/>
      </c>
      <c r="T9" s="4" t="str">
        <f t="shared" si="1"/>
        <v/>
      </c>
      <c r="U9" s="4" t="str">
        <f t="shared" si="1"/>
        <v/>
      </c>
      <c r="V9" s="4" t="str">
        <f t="shared" si="1"/>
        <v/>
      </c>
      <c r="W9" s="4" t="str">
        <f t="shared" si="1"/>
        <v/>
      </c>
      <c r="Y9" s="11"/>
    </row>
    <row r="10" spans="1:27" x14ac:dyDescent="0.25">
      <c r="C10" s="7" t="s">
        <v>12</v>
      </c>
      <c r="D10" s="5">
        <f t="shared" ref="D10:G10" si="2">IFERROR($D$4-D9,"")</f>
        <v>0.03</v>
      </c>
      <c r="E10" s="5">
        <f t="shared" si="2"/>
        <v>0.06</v>
      </c>
      <c r="F10" s="5" t="str">
        <f t="shared" si="2"/>
        <v/>
      </c>
      <c r="G10" s="5" t="str">
        <f t="shared" si="2"/>
        <v/>
      </c>
      <c r="H10" s="5" t="str">
        <f>IFERROR($D$4-H9,"")</f>
        <v/>
      </c>
      <c r="I10" s="5" t="str">
        <f t="shared" ref="I10:W10" si="3">IFERROR($D$4-I9,"")</f>
        <v/>
      </c>
      <c r="J10" s="5" t="str">
        <f t="shared" si="3"/>
        <v/>
      </c>
      <c r="K10" s="5" t="str">
        <f t="shared" si="3"/>
        <v/>
      </c>
      <c r="L10" s="5" t="str">
        <f t="shared" si="3"/>
        <v/>
      </c>
      <c r="M10" s="5" t="str">
        <f t="shared" si="3"/>
        <v/>
      </c>
      <c r="N10" s="5" t="str">
        <f t="shared" si="3"/>
        <v/>
      </c>
      <c r="O10" s="5" t="str">
        <f t="shared" si="3"/>
        <v/>
      </c>
      <c r="P10" s="5" t="str">
        <f t="shared" si="3"/>
        <v/>
      </c>
      <c r="Q10" s="5" t="str">
        <f t="shared" si="3"/>
        <v/>
      </c>
      <c r="R10" s="5" t="str">
        <f t="shared" si="3"/>
        <v/>
      </c>
      <c r="S10" s="5" t="str">
        <f t="shared" si="3"/>
        <v/>
      </c>
      <c r="T10" s="5" t="str">
        <f t="shared" si="3"/>
        <v/>
      </c>
      <c r="U10" s="5" t="str">
        <f t="shared" si="3"/>
        <v/>
      </c>
      <c r="V10" s="5" t="str">
        <f t="shared" si="3"/>
        <v/>
      </c>
      <c r="W10" s="5" t="str">
        <f t="shared" si="3"/>
        <v/>
      </c>
      <c r="Y10" s="11"/>
    </row>
    <row r="11" spans="1:27" x14ac:dyDescent="0.25">
      <c r="C11" s="7" t="s">
        <v>15</v>
      </c>
      <c r="D11">
        <f t="shared" ref="D11:E11" si="4">IF(D9=21%,1,)</f>
        <v>0</v>
      </c>
      <c r="E11">
        <f t="shared" si="4"/>
        <v>0</v>
      </c>
      <c r="F11">
        <f t="shared" ref="F11:W11" si="5">IF(F9=21%,1,)</f>
        <v>0</v>
      </c>
      <c r="G11">
        <f t="shared" si="5"/>
        <v>0</v>
      </c>
      <c r="H11">
        <f t="shared" si="5"/>
        <v>0</v>
      </c>
      <c r="I11">
        <f t="shared" si="5"/>
        <v>0</v>
      </c>
      <c r="J11">
        <f t="shared" si="5"/>
        <v>0</v>
      </c>
      <c r="K11">
        <f t="shared" si="5"/>
        <v>0</v>
      </c>
      <c r="L11">
        <f t="shared" si="5"/>
        <v>0</v>
      </c>
      <c r="M11">
        <f t="shared" si="5"/>
        <v>0</v>
      </c>
      <c r="N11">
        <f t="shared" si="5"/>
        <v>0</v>
      </c>
      <c r="O11">
        <f t="shared" si="5"/>
        <v>0</v>
      </c>
      <c r="P11">
        <f t="shared" si="5"/>
        <v>0</v>
      </c>
      <c r="Q11">
        <f t="shared" si="5"/>
        <v>0</v>
      </c>
      <c r="R11">
        <f t="shared" si="5"/>
        <v>0</v>
      </c>
      <c r="S11">
        <f t="shared" si="5"/>
        <v>0</v>
      </c>
      <c r="T11">
        <f t="shared" si="5"/>
        <v>0</v>
      </c>
      <c r="U11">
        <f t="shared" si="5"/>
        <v>0</v>
      </c>
      <c r="V11">
        <f t="shared" si="5"/>
        <v>0</v>
      </c>
      <c r="W11">
        <f t="shared" si="5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f>'Amway 9%'!D14</f>
        <v>24.25</v>
      </c>
    </row>
    <row r="15" spans="1:27" x14ac:dyDescent="0.25">
      <c r="C15" t="s">
        <v>9</v>
      </c>
      <c r="D15" s="6">
        <f>D2*D14*D4</f>
        <v>291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1236.75</v>
      </c>
      <c r="E16" s="6">
        <f>IFERROR(E8*$D$14*E10,"")</f>
        <v>873</v>
      </c>
      <c r="F16" s="6" t="str">
        <f>IFERROR(F8*$D$14*F10,"")</f>
        <v/>
      </c>
      <c r="G16" s="6" t="str">
        <f>IFERROR(G8*$D$14*G10,"")</f>
        <v/>
      </c>
      <c r="H16" s="6" t="str">
        <f>IFERROR(H8*$D$14*H10,"")</f>
        <v/>
      </c>
      <c r="I16" s="6" t="str">
        <f t="shared" ref="I16:V16" si="6">IFERROR(I8*$D$14*I10,"")</f>
        <v/>
      </c>
      <c r="J16" s="6" t="str">
        <f t="shared" si="6"/>
        <v/>
      </c>
      <c r="K16" s="6" t="str">
        <f t="shared" si="6"/>
        <v/>
      </c>
      <c r="L16" s="6" t="str">
        <f t="shared" si="6"/>
        <v/>
      </c>
      <c r="M16" s="6" t="str">
        <f t="shared" si="6"/>
        <v/>
      </c>
      <c r="N16" s="6" t="str">
        <f t="shared" si="6"/>
        <v/>
      </c>
      <c r="O16" s="6" t="str">
        <f t="shared" si="6"/>
        <v/>
      </c>
      <c r="P16" s="6" t="str">
        <f t="shared" si="6"/>
        <v/>
      </c>
      <c r="Q16" s="6" t="str">
        <f t="shared" si="6"/>
        <v/>
      </c>
      <c r="R16" s="6" t="str">
        <f t="shared" si="6"/>
        <v/>
      </c>
      <c r="S16" s="6" t="str">
        <f t="shared" si="6"/>
        <v/>
      </c>
      <c r="T16" s="6" t="str">
        <f t="shared" si="6"/>
        <v/>
      </c>
      <c r="U16" s="6" t="str">
        <f t="shared" si="6"/>
        <v/>
      </c>
      <c r="V16" s="6" t="str">
        <f t="shared" si="6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7">IF(AND(F9=21%,OR(SUM($D$11:$W$11)&gt;1,$Y$8&gt;=4000)),IF(SUM($D$11:$W$11)=1,
(F8*$D$14*$B$17),IF(E11=1,F8*$D$14*$B$17,(F8*$D$14*$B$17))),0)</f>
        <v>0</v>
      </c>
      <c r="G17" s="6">
        <f t="shared" si="7"/>
        <v>0</v>
      </c>
      <c r="H17" s="6">
        <f t="shared" si="7"/>
        <v>0</v>
      </c>
      <c r="I17" s="6">
        <f t="shared" si="7"/>
        <v>0</v>
      </c>
      <c r="J17" s="6">
        <f t="shared" si="7"/>
        <v>0</v>
      </c>
      <c r="K17" s="6">
        <f t="shared" si="7"/>
        <v>0</v>
      </c>
      <c r="L17" s="6">
        <f t="shared" si="7"/>
        <v>0</v>
      </c>
      <c r="M17" s="6">
        <f t="shared" si="7"/>
        <v>0</v>
      </c>
      <c r="N17" s="6">
        <f t="shared" si="7"/>
        <v>0</v>
      </c>
      <c r="O17" s="6">
        <f t="shared" si="7"/>
        <v>0</v>
      </c>
      <c r="P17" s="6">
        <f t="shared" si="7"/>
        <v>0</v>
      </c>
      <c r="Q17" s="6">
        <f t="shared" si="7"/>
        <v>0</v>
      </c>
      <c r="R17" s="6">
        <f t="shared" si="7"/>
        <v>0</v>
      </c>
      <c r="S17" s="6">
        <f t="shared" si="7"/>
        <v>0</v>
      </c>
      <c r="T17" s="6">
        <f t="shared" si="7"/>
        <v>0</v>
      </c>
      <c r="U17" s="6">
        <f t="shared" si="7"/>
        <v>0</v>
      </c>
      <c r="V17" s="6">
        <f t="shared" si="7"/>
        <v>0</v>
      </c>
      <c r="W17" s="6">
        <f t="shared" si="7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8">IF(AND(SUM($D$11:$W$11)&gt;=3,E12*E11&gt;1),$D$14*10000*1%*IF(E12&gt;2,1+(E12-2)*0.4,1),0)</f>
        <v>0</v>
      </c>
      <c r="F19" s="6">
        <f t="shared" si="8"/>
        <v>0</v>
      </c>
      <c r="G19" s="6">
        <f t="shared" si="8"/>
        <v>0</v>
      </c>
      <c r="H19" s="6">
        <f t="shared" si="8"/>
        <v>0</v>
      </c>
      <c r="I19" s="6">
        <f t="shared" ref="I19:V19" si="9">IF(AND(SUM($D$11:$W$11)&gt;=3,I12*I11&gt;1),$D$14*10000*1%*IF(I12&gt;2,1+(I12-2)*0.4,1),0)</f>
        <v>0</v>
      </c>
      <c r="J19" s="6">
        <f t="shared" si="9"/>
        <v>0</v>
      </c>
      <c r="K19" s="6">
        <f t="shared" si="9"/>
        <v>0</v>
      </c>
      <c r="L19" s="6">
        <f t="shared" si="9"/>
        <v>0</v>
      </c>
      <c r="M19" s="6">
        <f t="shared" si="9"/>
        <v>0</v>
      </c>
      <c r="N19" s="6">
        <f t="shared" si="9"/>
        <v>0</v>
      </c>
      <c r="O19" s="6">
        <f t="shared" si="9"/>
        <v>0</v>
      </c>
      <c r="P19" s="6">
        <f t="shared" si="9"/>
        <v>0</v>
      </c>
      <c r="Q19" s="6">
        <f t="shared" si="9"/>
        <v>0</v>
      </c>
      <c r="R19" s="6">
        <f t="shared" si="9"/>
        <v>0</v>
      </c>
      <c r="S19" s="6">
        <f t="shared" si="9"/>
        <v>0</v>
      </c>
      <c r="T19" s="6">
        <f t="shared" si="9"/>
        <v>0</v>
      </c>
      <c r="U19" s="6">
        <f t="shared" si="9"/>
        <v>0</v>
      </c>
      <c r="V19" s="6">
        <f t="shared" si="9"/>
        <v>0</v>
      </c>
      <c r="W19" s="6">
        <f t="shared" si="8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You are missing out on the money available in the GIP bonus programme!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/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You need 3 teams at 6% (first timers at 3%) or better to earn the R800pm bonus</v>
      </c>
    </row>
    <row r="22" spans="1:27" x14ac:dyDescent="0.25">
      <c r="C22" s="2" t="s">
        <v>18</v>
      </c>
      <c r="D22" s="14">
        <f>SUM(D15:W20)</f>
        <v>2400.75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>You may qualify for the New Leader Program additional GIP bonus: R800 to R3000 per month</v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00000000-0002-0000-0000-000000000000}">
      <formula1>0</formula1>
      <formula2>20000</formula2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00000000-0002-0000-0000-000001000000}">
      <formula1>0</formula1>
      <formula2>10000</formula2>
    </dataValidation>
    <dataValidation type="list" allowBlank="1" showInputMessage="1" showErrorMessage="1" sqref="B17" xr:uid="{00000000-0002-0000-0000-000002000000}">
      <formula1>"4%, 6%"</formula1>
    </dataValidation>
    <dataValidation type="list" allowBlank="1" showInputMessage="1" showErrorMessage="1" sqref="D5" xr:uid="{00000000-0002-0000-0000-000003000000}">
      <formula1>"Yes, 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2F99-ED29-4C9F-8E48-EB554423BDDE}">
  <sheetPr>
    <tabColor rgb="FFFF0000"/>
  </sheetPr>
  <dimension ref="A1:AA36"/>
  <sheetViews>
    <sheetView tabSelected="1" zoomScaleNormal="100" workbookViewId="0">
      <selection activeCell="D15" sqref="D15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100</v>
      </c>
    </row>
    <row r="3" spans="1:27" x14ac:dyDescent="0.25">
      <c r="C3" s="7" t="s">
        <v>2</v>
      </c>
      <c r="D3" s="6">
        <f>D2+SUM(D8:W8)</f>
        <v>2400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0.12</v>
      </c>
    </row>
    <row r="5" spans="1:27" x14ac:dyDescent="0.25">
      <c r="C5" s="7" t="s">
        <v>36</v>
      </c>
      <c r="D5" s="12" t="s">
        <v>52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/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1900</v>
      </c>
      <c r="E8" s="8">
        <v>200</v>
      </c>
      <c r="F8" s="8">
        <v>200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 t="str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/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0.09</v>
      </c>
      <c r="E9" s="4">
        <f t="shared" ref="E9:W9" si="0">IF(E8&gt;=10000,21%,IF(E8&gt;=7000,18%,IF(E8&gt;=4000,15%,IF(E8&gt;=2400,12%,IF(E8&gt;=1200,9%,IF(E8&gt;=600,6%,IF(E8&gt;=200,3%,IF(E8&gt;0,0%,""))))))))</f>
        <v>0.03</v>
      </c>
      <c r="F9" s="4">
        <f t="shared" si="0"/>
        <v>0.03</v>
      </c>
      <c r="G9" s="4" t="str">
        <f t="shared" si="0"/>
        <v/>
      </c>
      <c r="H9" s="4" t="str">
        <f t="shared" si="0"/>
        <v/>
      </c>
      <c r="I9" s="4" t="str">
        <f t="shared" si="0"/>
        <v/>
      </c>
      <c r="J9" s="4" t="str">
        <f t="shared" si="0"/>
        <v/>
      </c>
      <c r="K9" s="4" t="str">
        <f t="shared" si="0"/>
        <v/>
      </c>
      <c r="L9" s="4" t="str">
        <f t="shared" si="0"/>
        <v/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Y9" s="11"/>
    </row>
    <row r="10" spans="1:27" x14ac:dyDescent="0.25">
      <c r="C10" s="7" t="s">
        <v>12</v>
      </c>
      <c r="D10" s="5">
        <f t="shared" ref="D10:G10" si="1">IFERROR($D$4-D9,"")</f>
        <v>0.03</v>
      </c>
      <c r="E10" s="5">
        <f t="shared" si="1"/>
        <v>0.09</v>
      </c>
      <c r="F10" s="5">
        <f t="shared" si="1"/>
        <v>0.09</v>
      </c>
      <c r="G10" s="5" t="str">
        <f t="shared" si="1"/>
        <v/>
      </c>
      <c r="H10" s="5" t="str">
        <f>IFERROR($D$4-H9,"")</f>
        <v/>
      </c>
      <c r="I10" s="5" t="str">
        <f t="shared" ref="I10:W10" si="2">IFERROR($D$4-I9,"")</f>
        <v/>
      </c>
      <c r="J10" s="5" t="str">
        <f t="shared" si="2"/>
        <v/>
      </c>
      <c r="K10" s="5" t="str">
        <f t="shared" si="2"/>
        <v/>
      </c>
      <c r="L10" s="5" t="str">
        <f t="shared" si="2"/>
        <v/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2"/>
        <v/>
      </c>
      <c r="R10" s="5" t="str">
        <f t="shared" si="2"/>
        <v/>
      </c>
      <c r="S10" s="5" t="str">
        <f t="shared" si="2"/>
        <v/>
      </c>
      <c r="T10" s="5" t="str">
        <f t="shared" si="2"/>
        <v/>
      </c>
      <c r="U10" s="5" t="str">
        <f t="shared" si="2"/>
        <v/>
      </c>
      <c r="V10" s="5" t="str">
        <f t="shared" si="2"/>
        <v/>
      </c>
      <c r="W10" s="5" t="str">
        <f t="shared" si="2"/>
        <v/>
      </c>
      <c r="Y10" s="11"/>
    </row>
    <row r="11" spans="1:27" x14ac:dyDescent="0.25">
      <c r="C11" s="7" t="s">
        <v>15</v>
      </c>
      <c r="D11">
        <f t="shared" ref="D11:W11" si="3">IF(D9=21%,1,)</f>
        <v>0</v>
      </c>
      <c r="E11">
        <f t="shared" si="3"/>
        <v>0</v>
      </c>
      <c r="F11">
        <f t="shared" si="3"/>
        <v>0</v>
      </c>
      <c r="G11">
        <f t="shared" si="3"/>
        <v>0</v>
      </c>
      <c r="H11">
        <f t="shared" si="3"/>
        <v>0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f>'Amway 9%'!D14</f>
        <v>24.25</v>
      </c>
    </row>
    <row r="15" spans="1:27" x14ac:dyDescent="0.25">
      <c r="C15" t="s">
        <v>9</v>
      </c>
      <c r="D15" s="6">
        <f>D2*D14*D4</f>
        <v>291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1382.25</v>
      </c>
      <c r="E16" s="6">
        <f>IFERROR(E8*$D$14*E10,"")</f>
        <v>436.5</v>
      </c>
      <c r="F16" s="6">
        <f>IFERROR(F8*$D$14*F10,"")</f>
        <v>436.5</v>
      </c>
      <c r="G16" s="6" t="str">
        <f>IFERROR(G8*$D$14*G10,"")</f>
        <v/>
      </c>
      <c r="H16" s="6" t="str">
        <f>IFERROR(H8*$D$14*H10,"")</f>
        <v/>
      </c>
      <c r="I16" s="6" t="str">
        <f t="shared" ref="I16:V16" si="4">IFERROR(I8*$D$14*I10,"")</f>
        <v/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/>
      </c>
      <c r="Q16" s="6" t="str">
        <f t="shared" si="4"/>
        <v/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5">IF(AND(F9=21%,OR(SUM($D$11:$W$11)&gt;1,$Y$8&gt;=4000)),IF(SUM($D$11:$W$11)=1,
(F8*$D$14*$B$17),IF(E11=1,F8*$D$14*$B$17,(F8*$D$14*$B$17))),0)</f>
        <v>0</v>
      </c>
      <c r="G17" s="6">
        <f t="shared" si="5"/>
        <v>0</v>
      </c>
      <c r="H17" s="6">
        <f t="shared" si="5"/>
        <v>0</v>
      </c>
      <c r="I17" s="6">
        <f t="shared" si="5"/>
        <v>0</v>
      </c>
      <c r="J17" s="6">
        <f t="shared" si="5"/>
        <v>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0</v>
      </c>
      <c r="W17" s="6">
        <f t="shared" si="5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6">IF(AND(SUM($D$11:$W$11)&gt;=3,E12*E11&gt;1),$D$14*10000*1%*IF(E12&gt;2,1+(E12-2)*0.4,1),0)</f>
        <v>0</v>
      </c>
      <c r="F19" s="6">
        <f t="shared" si="6"/>
        <v>0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800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This bonus is ONLY available to first time qualifiers with 3%:3%:3% and is limited to 3 payments over a 6 month period in EP1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/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If you are not a first timer you'll need 3 teams at 6% to earn the R800pm bonus, if you are a first timer you need a 15% or better rebate level and 3 teams at 9%:6%:6% of better to earn the R1500pm bonus</v>
      </c>
    </row>
    <row r="22" spans="1:27" x14ac:dyDescent="0.25">
      <c r="C22" s="2" t="s">
        <v>18</v>
      </c>
      <c r="D22" s="14">
        <f>SUM(D15:W20)</f>
        <v>3346.25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/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36C0D51E-28E8-4382-95F6-EE08D36694B6}">
      <formula1>0</formula1>
      <formula2>20000</formula2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733CDA9B-020A-4872-895B-9180A39B5B38}">
      <formula1>0</formula1>
      <formula2>10000</formula2>
    </dataValidation>
    <dataValidation type="list" allowBlank="1" showInputMessage="1" showErrorMessage="1" sqref="B17" xr:uid="{6645A0D4-611B-4ADD-9374-683CBB89988D}">
      <formula1>"4%, 6%"</formula1>
    </dataValidation>
    <dataValidation type="list" allowBlank="1" showInputMessage="1" showErrorMessage="1" sqref="D5" xr:uid="{E00CBDC9-82CD-42A4-BD17-EE1CA30599C6}">
      <formula1>"Yes, 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7C67-DBAA-4DAE-95C9-14BCAC052070}">
  <dimension ref="A1:AA36"/>
  <sheetViews>
    <sheetView zoomScaleNormal="100" workbookViewId="0">
      <selection activeCell="D15" sqref="D15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100</v>
      </c>
    </row>
    <row r="3" spans="1:27" x14ac:dyDescent="0.25">
      <c r="C3" s="7" t="s">
        <v>2</v>
      </c>
      <c r="D3" s="6">
        <f>D2+SUM(D8:W8)</f>
        <v>2400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0.12</v>
      </c>
    </row>
    <row r="5" spans="1:27" x14ac:dyDescent="0.25">
      <c r="C5" s="7" t="s">
        <v>36</v>
      </c>
      <c r="D5" s="12" t="s">
        <v>52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/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800</v>
      </c>
      <c r="E8" s="8">
        <v>800</v>
      </c>
      <c r="F8" s="8">
        <v>700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 t="str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/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0.06</v>
      </c>
      <c r="E9" s="4">
        <f t="shared" ref="E9:W9" si="0">IF(E8&gt;=10000,21%,IF(E8&gt;=7000,18%,IF(E8&gt;=4000,15%,IF(E8&gt;=2400,12%,IF(E8&gt;=1200,9%,IF(E8&gt;=600,6%,IF(E8&gt;=200,3%,IF(E8&gt;0,0%,""))))))))</f>
        <v>0.06</v>
      </c>
      <c r="F9" s="4">
        <f t="shared" si="0"/>
        <v>0.06</v>
      </c>
      <c r="G9" s="4" t="str">
        <f t="shared" si="0"/>
        <v/>
      </c>
      <c r="H9" s="4" t="str">
        <f t="shared" si="0"/>
        <v/>
      </c>
      <c r="I9" s="4" t="str">
        <f t="shared" si="0"/>
        <v/>
      </c>
      <c r="J9" s="4" t="str">
        <f t="shared" si="0"/>
        <v/>
      </c>
      <c r="K9" s="4" t="str">
        <f t="shared" si="0"/>
        <v/>
      </c>
      <c r="L9" s="4" t="str">
        <f t="shared" si="0"/>
        <v/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Y9" s="11"/>
    </row>
    <row r="10" spans="1:27" x14ac:dyDescent="0.25">
      <c r="C10" s="7" t="s">
        <v>12</v>
      </c>
      <c r="D10" s="5">
        <f t="shared" ref="D10:G10" si="1">IFERROR($D$4-D9,"")</f>
        <v>0.06</v>
      </c>
      <c r="E10" s="5">
        <f t="shared" si="1"/>
        <v>0.06</v>
      </c>
      <c r="F10" s="5">
        <f t="shared" si="1"/>
        <v>0.06</v>
      </c>
      <c r="G10" s="5" t="str">
        <f t="shared" si="1"/>
        <v/>
      </c>
      <c r="H10" s="5" t="str">
        <f>IFERROR($D$4-H9,"")</f>
        <v/>
      </c>
      <c r="I10" s="5" t="str">
        <f t="shared" ref="I10:W10" si="2">IFERROR($D$4-I9,"")</f>
        <v/>
      </c>
      <c r="J10" s="5" t="str">
        <f t="shared" si="2"/>
        <v/>
      </c>
      <c r="K10" s="5" t="str">
        <f t="shared" si="2"/>
        <v/>
      </c>
      <c r="L10" s="5" t="str">
        <f t="shared" si="2"/>
        <v/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2"/>
        <v/>
      </c>
      <c r="R10" s="5" t="str">
        <f t="shared" si="2"/>
        <v/>
      </c>
      <c r="S10" s="5" t="str">
        <f t="shared" si="2"/>
        <v/>
      </c>
      <c r="T10" s="5" t="str">
        <f t="shared" si="2"/>
        <v/>
      </c>
      <c r="U10" s="5" t="str">
        <f t="shared" si="2"/>
        <v/>
      </c>
      <c r="V10" s="5" t="str">
        <f t="shared" si="2"/>
        <v/>
      </c>
      <c r="W10" s="5" t="str">
        <f t="shared" si="2"/>
        <v/>
      </c>
      <c r="Y10" s="11"/>
    </row>
    <row r="11" spans="1:27" x14ac:dyDescent="0.25">
      <c r="C11" s="7" t="s">
        <v>15</v>
      </c>
      <c r="D11">
        <f t="shared" ref="D11:W11" si="3">IF(D9=21%,1,)</f>
        <v>0</v>
      </c>
      <c r="E11">
        <f t="shared" si="3"/>
        <v>0</v>
      </c>
      <c r="F11">
        <f t="shared" si="3"/>
        <v>0</v>
      </c>
      <c r="G11">
        <f t="shared" si="3"/>
        <v>0</v>
      </c>
      <c r="H11">
        <f t="shared" si="3"/>
        <v>0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f>'Amway 9%'!D14</f>
        <v>24.25</v>
      </c>
    </row>
    <row r="15" spans="1:27" x14ac:dyDescent="0.25">
      <c r="C15" t="s">
        <v>9</v>
      </c>
      <c r="D15" s="6">
        <f>D2*D14*D4</f>
        <v>291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1164</v>
      </c>
      <c r="E16" s="6">
        <f>IFERROR(E8*$D$14*E10,"")</f>
        <v>1164</v>
      </c>
      <c r="F16" s="6">
        <f>IFERROR(F8*$D$14*F10,"")</f>
        <v>1018.5</v>
      </c>
      <c r="G16" s="6" t="str">
        <f>IFERROR(G8*$D$14*G10,"")</f>
        <v/>
      </c>
      <c r="H16" s="6" t="str">
        <f>IFERROR(H8*$D$14*H10,"")</f>
        <v/>
      </c>
      <c r="I16" s="6" t="str">
        <f t="shared" ref="I16:V16" si="4">IFERROR(I8*$D$14*I10,"")</f>
        <v/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/>
      </c>
      <c r="Q16" s="6" t="str">
        <f t="shared" si="4"/>
        <v/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5">IF(AND(F9=21%,OR(SUM($D$11:$W$11)&gt;1,$Y$8&gt;=4000)),IF(SUM($D$11:$W$11)=1,
(F8*$D$14*$B$17),IF(E11=1,F8*$D$14*$B$17,(F8*$D$14*$B$17))),0)</f>
        <v>0</v>
      </c>
      <c r="G17" s="6">
        <f t="shared" si="5"/>
        <v>0</v>
      </c>
      <c r="H17" s="6">
        <f t="shared" si="5"/>
        <v>0</v>
      </c>
      <c r="I17" s="6">
        <f t="shared" si="5"/>
        <v>0</v>
      </c>
      <c r="J17" s="6">
        <f t="shared" si="5"/>
        <v>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0</v>
      </c>
      <c r="W17" s="6">
        <f t="shared" si="5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6">IF(AND(SUM($D$11:$W$11)&gt;=3,E12*E11&gt;1),$D$14*10000*1%*IF(E12&gt;2,1+(E12-2)*0.4,1),0)</f>
        <v>0</v>
      </c>
      <c r="F19" s="6">
        <f t="shared" si="6"/>
        <v>0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800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This bonus is limited to 3 payments over a 6 month period in EP1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/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You need a 15% or better rebate level and 3 teams at 9%:6%:6% of better to earn the R1500pm bonus</v>
      </c>
    </row>
    <row r="22" spans="1:27" x14ac:dyDescent="0.25">
      <c r="C22" s="2" t="s">
        <v>18</v>
      </c>
      <c r="D22" s="14">
        <f>SUM(D15:W20)</f>
        <v>4437.5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/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list" allowBlank="1" showInputMessage="1" showErrorMessage="1" sqref="D5" xr:uid="{BD78A6C1-8F23-47C8-9CFC-F5D4E2610736}">
      <formula1>"Yes, No"</formula1>
    </dataValidation>
    <dataValidation type="list" allowBlank="1" showInputMessage="1" showErrorMessage="1" sqref="B17" xr:uid="{0313B600-6B90-44C1-816C-E689C2E44138}">
      <formula1>"4%, 6%"</formula1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05819291-3B17-4B14-B12C-13FFE9DB621A}">
      <formula1>0</formula1>
      <formula2>10000</formula2>
    </dataValidation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2700B7B7-BF5B-4076-9E7D-F1B3CF22184D}">
      <formula1>0</formula1>
      <formula2>20000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29BFA-30FB-4A96-8E64-089A6BC68829}">
  <dimension ref="A1:AA36"/>
  <sheetViews>
    <sheetView zoomScaleNormal="100" workbookViewId="0">
      <selection activeCell="D15" sqref="D15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200</v>
      </c>
    </row>
    <row r="3" spans="1:27" x14ac:dyDescent="0.25">
      <c r="C3" s="7" t="s">
        <v>2</v>
      </c>
      <c r="D3" s="6">
        <f>D2+SUM(D8:W8)</f>
        <v>4000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0.15</v>
      </c>
    </row>
    <row r="5" spans="1:27" x14ac:dyDescent="0.25">
      <c r="C5" s="7" t="s">
        <v>36</v>
      </c>
      <c r="D5" s="12" t="s">
        <v>52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/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2400</v>
      </c>
      <c r="E8" s="8">
        <v>1200</v>
      </c>
      <c r="F8" s="8">
        <v>200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 t="str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/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0.12</v>
      </c>
      <c r="E9" s="4">
        <f t="shared" ref="E9:W9" si="0">IF(E8&gt;=10000,21%,IF(E8&gt;=7000,18%,IF(E8&gt;=4000,15%,IF(E8&gt;=2400,12%,IF(E8&gt;=1200,9%,IF(E8&gt;=600,6%,IF(E8&gt;=200,3%,IF(E8&gt;0,0%,""))))))))</f>
        <v>0.09</v>
      </c>
      <c r="F9" s="4">
        <f t="shared" si="0"/>
        <v>0.03</v>
      </c>
      <c r="G9" s="4" t="str">
        <f t="shared" si="0"/>
        <v/>
      </c>
      <c r="H9" s="4" t="str">
        <f t="shared" si="0"/>
        <v/>
      </c>
      <c r="I9" s="4" t="str">
        <f t="shared" si="0"/>
        <v/>
      </c>
      <c r="J9" s="4" t="str">
        <f t="shared" si="0"/>
        <v/>
      </c>
      <c r="K9" s="4" t="str">
        <f t="shared" si="0"/>
        <v/>
      </c>
      <c r="L9" s="4" t="str">
        <f t="shared" si="0"/>
        <v/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Y9" s="11"/>
    </row>
    <row r="10" spans="1:27" x14ac:dyDescent="0.25">
      <c r="C10" s="7" t="s">
        <v>12</v>
      </c>
      <c r="D10" s="5">
        <f t="shared" ref="D10:G10" si="1">IFERROR($D$4-D9,"")</f>
        <v>0.03</v>
      </c>
      <c r="E10" s="5">
        <f t="shared" si="1"/>
        <v>0.06</v>
      </c>
      <c r="F10" s="5">
        <f t="shared" si="1"/>
        <v>0.12</v>
      </c>
      <c r="G10" s="5" t="str">
        <f t="shared" si="1"/>
        <v/>
      </c>
      <c r="H10" s="5" t="str">
        <f>IFERROR($D$4-H9,"")</f>
        <v/>
      </c>
      <c r="I10" s="5" t="str">
        <f t="shared" ref="I10:W10" si="2">IFERROR($D$4-I9,"")</f>
        <v/>
      </c>
      <c r="J10" s="5" t="str">
        <f t="shared" si="2"/>
        <v/>
      </c>
      <c r="K10" s="5" t="str">
        <f t="shared" si="2"/>
        <v/>
      </c>
      <c r="L10" s="5" t="str">
        <f t="shared" si="2"/>
        <v/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2"/>
        <v/>
      </c>
      <c r="R10" s="5" t="str">
        <f t="shared" si="2"/>
        <v/>
      </c>
      <c r="S10" s="5" t="str">
        <f t="shared" si="2"/>
        <v/>
      </c>
      <c r="T10" s="5" t="str">
        <f t="shared" si="2"/>
        <v/>
      </c>
      <c r="U10" s="5" t="str">
        <f t="shared" si="2"/>
        <v/>
      </c>
      <c r="V10" s="5" t="str">
        <f t="shared" si="2"/>
        <v/>
      </c>
      <c r="W10" s="5" t="str">
        <f t="shared" si="2"/>
        <v/>
      </c>
      <c r="Y10" s="11"/>
    </row>
    <row r="11" spans="1:27" x14ac:dyDescent="0.25">
      <c r="C11" s="7" t="s">
        <v>15</v>
      </c>
      <c r="D11">
        <f t="shared" ref="D11:W11" si="3">IF(D9=21%,1,)</f>
        <v>0</v>
      </c>
      <c r="E11">
        <f t="shared" si="3"/>
        <v>0</v>
      </c>
      <c r="F11">
        <f t="shared" si="3"/>
        <v>0</v>
      </c>
      <c r="G11">
        <f t="shared" si="3"/>
        <v>0</v>
      </c>
      <c r="H11">
        <f t="shared" si="3"/>
        <v>0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f>'Amway 9%'!D14</f>
        <v>24.25</v>
      </c>
    </row>
    <row r="15" spans="1:27" x14ac:dyDescent="0.25">
      <c r="C15" t="s">
        <v>9</v>
      </c>
      <c r="D15" s="6">
        <f>D2*D14*D4</f>
        <v>727.5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1746</v>
      </c>
      <c r="E16" s="6">
        <f>IFERROR(E8*$D$14*E10,"")</f>
        <v>1746</v>
      </c>
      <c r="F16" s="6">
        <f>IFERROR(F8*$D$14*F10,"")</f>
        <v>582</v>
      </c>
      <c r="G16" s="6" t="str">
        <f>IFERROR(G8*$D$14*G10,"")</f>
        <v/>
      </c>
      <c r="H16" s="6" t="str">
        <f>IFERROR(H8*$D$14*H10,"")</f>
        <v/>
      </c>
      <c r="I16" s="6" t="str">
        <f t="shared" ref="I16:V16" si="4">IFERROR(I8*$D$14*I10,"")</f>
        <v/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/>
      </c>
      <c r="Q16" s="6" t="str">
        <f t="shared" si="4"/>
        <v/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5">IF(AND(F9=21%,OR(SUM($D$11:$W$11)&gt;1,$Y$8&gt;=4000)),IF(SUM($D$11:$W$11)=1,
(F8*$D$14*$B$17),IF(E11=1,F8*$D$14*$B$17,(F8*$D$14*$B$17))),0)</f>
        <v>0</v>
      </c>
      <c r="G17" s="6">
        <f t="shared" si="5"/>
        <v>0</v>
      </c>
      <c r="H17" s="6">
        <f t="shared" si="5"/>
        <v>0</v>
      </c>
      <c r="I17" s="6">
        <f t="shared" si="5"/>
        <v>0</v>
      </c>
      <c r="J17" s="6">
        <f t="shared" si="5"/>
        <v>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0</v>
      </c>
      <c r="W17" s="6">
        <f t="shared" si="5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6">IF(AND(SUM($D$11:$W$11)&gt;=3,E12*E11&gt;1),$D$14*10000*1%*IF(E12&gt;2,1+(E12-2)*0.4,1),0)</f>
        <v>0</v>
      </c>
      <c r="F19" s="6">
        <f t="shared" si="6"/>
        <v>0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800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This bonus is ONLY available to first time qualifiers with 3%:3%:3% and is limited to 3 payments over a 6 month period in EP1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/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If you are not a first timer you'll need 3 teams at 6% to earn the R800pm bonus, if you are a first timer you need a 15% or better rebate level and 3 teams at 9%:6%:6% of better to earn the R1500pm bonus</v>
      </c>
    </row>
    <row r="22" spans="1:27" x14ac:dyDescent="0.25">
      <c r="C22" s="2" t="s">
        <v>18</v>
      </c>
      <c r="D22" s="14">
        <f>SUM(D15:W20)</f>
        <v>5601.5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/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BA8BC976-98DE-464C-91B6-3F5992ABE105}">
      <formula1>0</formula1>
      <formula2>20000</formula2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71EA23E7-A4F8-4EF5-AF54-1A7DA0EE6F3D}">
      <formula1>0</formula1>
      <formula2>10000</formula2>
    </dataValidation>
    <dataValidation type="list" allowBlank="1" showInputMessage="1" showErrorMessage="1" sqref="B17" xr:uid="{3E237F77-12DC-45AB-92CF-2F501CB1C534}">
      <formula1>"4%, 6%"</formula1>
    </dataValidation>
    <dataValidation type="list" allowBlank="1" showInputMessage="1" showErrorMessage="1" sqref="D5" xr:uid="{D01B72E4-DF3A-45E0-B8BB-FFB718A8E64B}">
      <formula1>"Yes, 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4C0A-9D8A-400C-B546-8B41C7F1DCDE}">
  <dimension ref="A1:AA36"/>
  <sheetViews>
    <sheetView zoomScaleNormal="100" workbookViewId="0">
      <selection activeCell="D15" sqref="D15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200</v>
      </c>
    </row>
    <row r="3" spans="1:27" x14ac:dyDescent="0.25">
      <c r="C3" s="7" t="s">
        <v>2</v>
      </c>
      <c r="D3" s="6">
        <f>D2+SUM(D8:W8)</f>
        <v>4000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0.15</v>
      </c>
    </row>
    <row r="5" spans="1:27" x14ac:dyDescent="0.25">
      <c r="C5" s="7" t="s">
        <v>36</v>
      </c>
      <c r="D5" s="12" t="s">
        <v>52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/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1800</v>
      </c>
      <c r="E8" s="8">
        <v>1000</v>
      </c>
      <c r="F8" s="8">
        <v>1000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 t="str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/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0.09</v>
      </c>
      <c r="E9" s="4">
        <f t="shared" ref="E9:W9" si="0">IF(E8&gt;=10000,21%,IF(E8&gt;=7000,18%,IF(E8&gt;=4000,15%,IF(E8&gt;=2400,12%,IF(E8&gt;=1200,9%,IF(E8&gt;=600,6%,IF(E8&gt;=200,3%,IF(E8&gt;0,0%,""))))))))</f>
        <v>0.06</v>
      </c>
      <c r="F9" s="4">
        <f t="shared" si="0"/>
        <v>0.06</v>
      </c>
      <c r="G9" s="4" t="str">
        <f t="shared" si="0"/>
        <v/>
      </c>
      <c r="H9" s="4" t="str">
        <f t="shared" si="0"/>
        <v/>
      </c>
      <c r="I9" s="4" t="str">
        <f t="shared" si="0"/>
        <v/>
      </c>
      <c r="J9" s="4" t="str">
        <f t="shared" si="0"/>
        <v/>
      </c>
      <c r="K9" s="4" t="str">
        <f t="shared" si="0"/>
        <v/>
      </c>
      <c r="L9" s="4" t="str">
        <f t="shared" si="0"/>
        <v/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Y9" s="11"/>
    </row>
    <row r="10" spans="1:27" x14ac:dyDescent="0.25">
      <c r="C10" s="7" t="s">
        <v>12</v>
      </c>
      <c r="D10" s="5">
        <f t="shared" ref="D10:G10" si="1">IFERROR($D$4-D9,"")</f>
        <v>0.06</v>
      </c>
      <c r="E10" s="5">
        <f t="shared" si="1"/>
        <v>0.09</v>
      </c>
      <c r="F10" s="5">
        <f t="shared" si="1"/>
        <v>0.09</v>
      </c>
      <c r="G10" s="5" t="str">
        <f t="shared" si="1"/>
        <v/>
      </c>
      <c r="H10" s="5" t="str">
        <f>IFERROR($D$4-H9,"")</f>
        <v/>
      </c>
      <c r="I10" s="5" t="str">
        <f t="shared" ref="I10:W10" si="2">IFERROR($D$4-I9,"")</f>
        <v/>
      </c>
      <c r="J10" s="5" t="str">
        <f t="shared" si="2"/>
        <v/>
      </c>
      <c r="K10" s="5" t="str">
        <f t="shared" si="2"/>
        <v/>
      </c>
      <c r="L10" s="5" t="str">
        <f t="shared" si="2"/>
        <v/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2"/>
        <v/>
      </c>
      <c r="R10" s="5" t="str">
        <f t="shared" si="2"/>
        <v/>
      </c>
      <c r="S10" s="5" t="str">
        <f t="shared" si="2"/>
        <v/>
      </c>
      <c r="T10" s="5" t="str">
        <f t="shared" si="2"/>
        <v/>
      </c>
      <c r="U10" s="5" t="str">
        <f t="shared" si="2"/>
        <v/>
      </c>
      <c r="V10" s="5" t="str">
        <f t="shared" si="2"/>
        <v/>
      </c>
      <c r="W10" s="5" t="str">
        <f t="shared" si="2"/>
        <v/>
      </c>
      <c r="Y10" s="11"/>
    </row>
    <row r="11" spans="1:27" x14ac:dyDescent="0.25">
      <c r="C11" s="7" t="s">
        <v>15</v>
      </c>
      <c r="D11">
        <f t="shared" ref="D11:W11" si="3">IF(D9=21%,1,)</f>
        <v>0</v>
      </c>
      <c r="E11">
        <f t="shared" si="3"/>
        <v>0</v>
      </c>
      <c r="F11">
        <f t="shared" si="3"/>
        <v>0</v>
      </c>
      <c r="G11">
        <f t="shared" si="3"/>
        <v>0</v>
      </c>
      <c r="H11">
        <f t="shared" si="3"/>
        <v>0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f>'Amway 9%'!D14</f>
        <v>24.25</v>
      </c>
    </row>
    <row r="15" spans="1:27" x14ac:dyDescent="0.25">
      <c r="C15" t="s">
        <v>9</v>
      </c>
      <c r="D15" s="6">
        <f>D2*D14*D4</f>
        <v>727.5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2619</v>
      </c>
      <c r="E16" s="6">
        <f>IFERROR(E8*$D$14*E10,"")</f>
        <v>2182.5</v>
      </c>
      <c r="F16" s="6">
        <f>IFERROR(F8*$D$14*F10,"")</f>
        <v>2182.5</v>
      </c>
      <c r="G16" s="6" t="str">
        <f>IFERROR(G8*$D$14*G10,"")</f>
        <v/>
      </c>
      <c r="H16" s="6" t="str">
        <f>IFERROR(H8*$D$14*H10,"")</f>
        <v/>
      </c>
      <c r="I16" s="6" t="str">
        <f t="shared" ref="I16:V16" si="4">IFERROR(I8*$D$14*I10,"")</f>
        <v/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/>
      </c>
      <c r="Q16" s="6" t="str">
        <f t="shared" si="4"/>
        <v/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5">IF(AND(F9=21%,OR(SUM($D$11:$W$11)&gt;1,$Y$8&gt;=4000)),IF(SUM($D$11:$W$11)=1,
(F8*$D$14*$B$17),IF(E11=1,F8*$D$14*$B$17,(F8*$D$14*$B$17))),0)</f>
        <v>0</v>
      </c>
      <c r="G17" s="6">
        <f t="shared" si="5"/>
        <v>0</v>
      </c>
      <c r="H17" s="6">
        <f t="shared" si="5"/>
        <v>0</v>
      </c>
      <c r="I17" s="6">
        <f t="shared" si="5"/>
        <v>0</v>
      </c>
      <c r="J17" s="6">
        <f t="shared" si="5"/>
        <v>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0</v>
      </c>
      <c r="W17" s="6">
        <f t="shared" si="5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6">IF(AND(SUM($D$11:$W$11)&gt;=3,E12*E11&gt;1),$D$14*10000*1%*IF(E12&gt;2,1+(E12-2)*0.4,1),0)</f>
        <v>0</v>
      </c>
      <c r="F19" s="6">
        <f t="shared" si="6"/>
        <v>0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1500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This bonus is limited to 6 payments over a 12 month period in EP2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/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You need a 18% or better rebate level and 3 teams at 9%:9%:6% of better to earn the R2000pm bonus</v>
      </c>
    </row>
    <row r="22" spans="1:27" x14ac:dyDescent="0.25">
      <c r="C22" s="2" t="s">
        <v>18</v>
      </c>
      <c r="D22" s="14">
        <f>SUM(D15:W20)</f>
        <v>9211.5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/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list" allowBlank="1" showInputMessage="1" showErrorMessage="1" sqref="D5" xr:uid="{C1A6F52F-0CE7-4F25-97BA-B82F2B37CD5A}">
      <formula1>"Yes, No"</formula1>
    </dataValidation>
    <dataValidation type="list" allowBlank="1" showInputMessage="1" showErrorMessage="1" sqref="B17" xr:uid="{B96EF131-3832-40BF-A543-28B88BEB553F}">
      <formula1>"4%, 6%"</formula1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2CE85806-E550-4926-B3FC-3048BD595D60}">
      <formula1>0</formula1>
      <formula2>10000</formula2>
    </dataValidation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40585303-94D2-4195-A183-77B32D341334}">
      <formula1>0</formula1>
      <formula2>20000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FE06-DDCD-4E67-943A-080FBBB7BFE1}">
  <dimension ref="A1:AA36"/>
  <sheetViews>
    <sheetView zoomScaleNormal="100" workbookViewId="0">
      <selection activeCell="D14" sqref="D14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200</v>
      </c>
    </row>
    <row r="3" spans="1:27" x14ac:dyDescent="0.25">
      <c r="C3" s="7" t="s">
        <v>2</v>
      </c>
      <c r="D3" s="6">
        <f>D2+SUM(D8:W8)</f>
        <v>7000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0.18</v>
      </c>
    </row>
    <row r="5" spans="1:27" x14ac:dyDescent="0.25">
      <c r="C5" s="7" t="s">
        <v>36</v>
      </c>
      <c r="D5" s="12" t="s">
        <v>52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/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4600</v>
      </c>
      <c r="E8" s="8">
        <v>2000</v>
      </c>
      <c r="F8" s="8">
        <v>200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 t="str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/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0.15</v>
      </c>
      <c r="E9" s="4">
        <f t="shared" ref="E9:W9" si="0">IF(E8&gt;=10000,21%,IF(E8&gt;=7000,18%,IF(E8&gt;=4000,15%,IF(E8&gt;=2400,12%,IF(E8&gt;=1200,9%,IF(E8&gt;=600,6%,IF(E8&gt;=200,3%,IF(E8&gt;0,0%,""))))))))</f>
        <v>0.09</v>
      </c>
      <c r="F9" s="4">
        <f t="shared" si="0"/>
        <v>0.03</v>
      </c>
      <c r="G9" s="4" t="str">
        <f t="shared" si="0"/>
        <v/>
      </c>
      <c r="H9" s="4" t="str">
        <f t="shared" si="0"/>
        <v/>
      </c>
      <c r="I9" s="4" t="str">
        <f t="shared" si="0"/>
        <v/>
      </c>
      <c r="J9" s="4" t="str">
        <f t="shared" si="0"/>
        <v/>
      </c>
      <c r="K9" s="4" t="str">
        <f t="shared" si="0"/>
        <v/>
      </c>
      <c r="L9" s="4" t="str">
        <f t="shared" si="0"/>
        <v/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Y9" s="11"/>
    </row>
    <row r="10" spans="1:27" x14ac:dyDescent="0.25">
      <c r="C10" s="7" t="s">
        <v>12</v>
      </c>
      <c r="D10" s="5">
        <f t="shared" ref="D10:G10" si="1">IFERROR($D$4-D9,"")</f>
        <v>0.03</v>
      </c>
      <c r="E10" s="5">
        <f t="shared" si="1"/>
        <v>0.09</v>
      </c>
      <c r="F10" s="5">
        <f t="shared" si="1"/>
        <v>0.15</v>
      </c>
      <c r="G10" s="5" t="str">
        <f t="shared" si="1"/>
        <v/>
      </c>
      <c r="H10" s="5" t="str">
        <f>IFERROR($D$4-H9,"")</f>
        <v/>
      </c>
      <c r="I10" s="5" t="str">
        <f t="shared" ref="I10:W10" si="2">IFERROR($D$4-I9,"")</f>
        <v/>
      </c>
      <c r="J10" s="5" t="str">
        <f t="shared" si="2"/>
        <v/>
      </c>
      <c r="K10" s="5" t="str">
        <f t="shared" si="2"/>
        <v/>
      </c>
      <c r="L10" s="5" t="str">
        <f t="shared" si="2"/>
        <v/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2"/>
        <v/>
      </c>
      <c r="R10" s="5" t="str">
        <f t="shared" si="2"/>
        <v/>
      </c>
      <c r="S10" s="5" t="str">
        <f t="shared" si="2"/>
        <v/>
      </c>
      <c r="T10" s="5" t="str">
        <f t="shared" si="2"/>
        <v/>
      </c>
      <c r="U10" s="5" t="str">
        <f t="shared" si="2"/>
        <v/>
      </c>
      <c r="V10" s="5" t="str">
        <f t="shared" si="2"/>
        <v/>
      </c>
      <c r="W10" s="5" t="str">
        <f t="shared" si="2"/>
        <v/>
      </c>
      <c r="Y10" s="11"/>
    </row>
    <row r="11" spans="1:27" x14ac:dyDescent="0.25">
      <c r="C11" s="7" t="s">
        <v>15</v>
      </c>
      <c r="D11">
        <f t="shared" ref="D11:W11" si="3">IF(D9=21%,1,)</f>
        <v>0</v>
      </c>
      <c r="E11">
        <f t="shared" si="3"/>
        <v>0</v>
      </c>
      <c r="F11">
        <f t="shared" si="3"/>
        <v>0</v>
      </c>
      <c r="G11">
        <f t="shared" si="3"/>
        <v>0</v>
      </c>
      <c r="H11">
        <f t="shared" si="3"/>
        <v>0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f>'Amway 9%'!D14</f>
        <v>24.25</v>
      </c>
    </row>
    <row r="15" spans="1:27" x14ac:dyDescent="0.25">
      <c r="C15" t="s">
        <v>9</v>
      </c>
      <c r="D15" s="6">
        <f>D2*D14*D4</f>
        <v>873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3346.5</v>
      </c>
      <c r="E16" s="6">
        <f>IFERROR(E8*$D$14*E10,"")</f>
        <v>4365</v>
      </c>
      <c r="F16" s="6">
        <f>IFERROR(F8*$D$14*F10,"")</f>
        <v>727.5</v>
      </c>
      <c r="G16" s="6" t="str">
        <f>IFERROR(G8*$D$14*G10,"")</f>
        <v/>
      </c>
      <c r="H16" s="6" t="str">
        <f>IFERROR(H8*$D$14*H10,"")</f>
        <v/>
      </c>
      <c r="I16" s="6" t="str">
        <f t="shared" ref="I16:V16" si="4">IFERROR(I8*$D$14*I10,"")</f>
        <v/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/>
      </c>
      <c r="Q16" s="6" t="str">
        <f t="shared" si="4"/>
        <v/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5">IF(AND(F9=21%,OR(SUM($D$11:$W$11)&gt;1,$Y$8&gt;=4000)),IF(SUM($D$11:$W$11)=1,
(F8*$D$14*$B$17),IF(E11=1,F8*$D$14*$B$17,(F8*$D$14*$B$17))),0)</f>
        <v>0</v>
      </c>
      <c r="G17" s="6">
        <f t="shared" si="5"/>
        <v>0</v>
      </c>
      <c r="H17" s="6">
        <f t="shared" si="5"/>
        <v>0</v>
      </c>
      <c r="I17" s="6">
        <f t="shared" si="5"/>
        <v>0</v>
      </c>
      <c r="J17" s="6">
        <f t="shared" si="5"/>
        <v>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0</v>
      </c>
      <c r="W17" s="6">
        <f t="shared" si="5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6">IF(AND(SUM($D$11:$W$11)&gt;=3,E12*E11&gt;1),$D$14*10000*1%*IF(E12&gt;2,1+(E12-2)*0.4,1),0)</f>
        <v>0</v>
      </c>
      <c r="F19" s="6">
        <f t="shared" si="6"/>
        <v>0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800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This bonus is ONLY available to first time qualifiers with 3%:3%:3% and is limited to 3 payments over a 6 month period in EP1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/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If you are not a first timer you'll need 3 teams at 6% to earn the R800pm bonus, if you are a first timer you need a 15% or better rebate level and 3 teams at 9%:6%:6% of better to earn the R1500pm bonus</v>
      </c>
    </row>
    <row r="22" spans="1:27" x14ac:dyDescent="0.25">
      <c r="C22" s="2" t="s">
        <v>18</v>
      </c>
      <c r="D22" s="14">
        <f>SUM(D15:W20)</f>
        <v>10112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/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14570375-620A-4342-AB44-707BE89F8C3B}">
      <formula1>0</formula1>
      <formula2>20000</formula2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1B347420-7882-4925-96C7-73B81F2023E4}">
      <formula1>0</formula1>
      <formula2>10000</formula2>
    </dataValidation>
    <dataValidation type="list" allowBlank="1" showInputMessage="1" showErrorMessage="1" sqref="B17" xr:uid="{8B72209B-C207-48F4-8E0C-715384012676}">
      <formula1>"4%, 6%"</formula1>
    </dataValidation>
    <dataValidation type="list" allowBlank="1" showInputMessage="1" showErrorMessage="1" sqref="D5" xr:uid="{4DE32C1C-BC62-48A2-8218-A5510AD1A4D0}">
      <formula1>"Yes, 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34640-9606-420A-8C8C-81782EABA772}">
  <dimension ref="A1:AA36"/>
  <sheetViews>
    <sheetView zoomScaleNormal="100" workbookViewId="0">
      <selection activeCell="D14" sqref="D14"/>
    </sheetView>
  </sheetViews>
  <sheetFormatPr defaultRowHeight="15" x14ac:dyDescent="0.25"/>
  <cols>
    <col min="3" max="3" width="20.7109375" bestFit="1" customWidth="1"/>
    <col min="4" max="4" width="9.85546875" bestFit="1" customWidth="1"/>
    <col min="25" max="25" width="9.85546875" bestFit="1" customWidth="1"/>
    <col min="27" max="27" width="9.28515625" bestFit="1" customWidth="1"/>
  </cols>
  <sheetData>
    <row r="1" spans="1:27" x14ac:dyDescent="0.25">
      <c r="D1" s="3" t="s">
        <v>0</v>
      </c>
    </row>
    <row r="2" spans="1:27" x14ac:dyDescent="0.25">
      <c r="A2" s="9" t="s">
        <v>51</v>
      </c>
      <c r="B2" s="9"/>
      <c r="C2" s="7" t="s">
        <v>1</v>
      </c>
      <c r="D2" s="8">
        <v>200</v>
      </c>
    </row>
    <row r="3" spans="1:27" x14ac:dyDescent="0.25">
      <c r="C3" s="7" t="s">
        <v>2</v>
      </c>
      <c r="D3" s="6">
        <f>D2+SUM(D8:W8)</f>
        <v>7000</v>
      </c>
    </row>
    <row r="4" spans="1:27" x14ac:dyDescent="0.25">
      <c r="C4" s="7" t="s">
        <v>14</v>
      </c>
      <c r="D4" s="4">
        <f>IF(D3&gt;=10000,21%,IF(D3&gt;=7000,18%,IF(D3&gt;=4000,15%,IF(D3&gt;=2400,12%,IF(D3&gt;=1200,9%,IF(D3&gt;=600,6%,IF(D3&gt;=200,3%,0)))))))</f>
        <v>0.18</v>
      </c>
    </row>
    <row r="5" spans="1:27" x14ac:dyDescent="0.25">
      <c r="C5" s="7" t="s">
        <v>36</v>
      </c>
      <c r="D5" s="12" t="s">
        <v>52</v>
      </c>
    </row>
    <row r="7" spans="1:27" x14ac:dyDescent="0.25">
      <c r="D7" s="1" t="s">
        <v>3</v>
      </c>
      <c r="E7" s="1" t="s">
        <v>4</v>
      </c>
      <c r="F7" s="1" t="s">
        <v>5</v>
      </c>
      <c r="G7" s="1" t="s">
        <v>6</v>
      </c>
      <c r="H7" s="1" t="s">
        <v>19</v>
      </c>
      <c r="I7" s="1" t="s">
        <v>20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  <c r="T7" s="1" t="s">
        <v>47</v>
      </c>
      <c r="U7" s="1" t="s">
        <v>48</v>
      </c>
      <c r="V7" s="1" t="s">
        <v>49</v>
      </c>
      <c r="W7" s="1" t="s">
        <v>50</v>
      </c>
      <c r="Y7" s="1" t="str">
        <f>IF(Y8="","","Outside")</f>
        <v/>
      </c>
      <c r="Z7" s="1" t="str">
        <f>IF(Z8="","","Ave Q")</f>
        <v/>
      </c>
    </row>
    <row r="8" spans="1:27" x14ac:dyDescent="0.25">
      <c r="A8" s="9" t="s">
        <v>51</v>
      </c>
      <c r="B8" s="9"/>
      <c r="C8" s="7" t="s">
        <v>7</v>
      </c>
      <c r="D8" s="8">
        <v>3750</v>
      </c>
      <c r="E8" s="8">
        <v>2150</v>
      </c>
      <c r="F8" s="8">
        <v>900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Y8" s="10" t="str">
        <f>IF(SUM(D11:W11)&gt;0,SUM(IF(D9&lt;&gt;21%,D8,0),IF(E9&lt;&gt;21%,E8,0),IF(F9&lt;&gt;21%,F8,0),IF(G9&lt;&gt;21%,G8,0),IF(H9&lt;&gt;21%,H8,0),IF(I9&lt;&gt;21%,I8,0),IF(J9&lt;&gt;21%,J8,0),IF(K9&lt;&gt;21%,K8,0),IF(L9&lt;&gt;21%,L8,0),IF(M9&lt;&gt;21%,M8,0),IF(N9&lt;&gt;21%,N8,0),IF(O9&lt;&gt;21%,O8,0),IF(P9&lt;&gt;21%,P8,0),IF(Q9&lt;&gt;21%,Q8,0),IF(R9&lt;&gt;21%,R8,0),IF(S9&lt;&gt;21%,S8,0),IF(T9&lt;&gt;21%,T8,0),IF(U9&lt;&gt;21%,U8,0),IF(V9&lt;&gt;21%,V8,0),IF(W9&lt;&gt;21%,W8,0),$D$2),"")</f>
        <v/>
      </c>
      <c r="Z8" s="10" t="str">
        <f>IF(SUM(D11:W11)&gt;1,IFERROR((SUM(IF(D9=21%,D8,0),IF(E9=21%,E8,0),IF(F9=21%,F8,0),IF(G9=21%,G8,0),IF(H9=21%,H8,0),IF(I9=21%,I8,0),IF(J9=21%,J8,0),IF(K9=21%,K8,0),IF(L9=21%,L8,0),IF(M9=21%,M8,0),IF(N9=21%,N8,0),IF(O9=21%,O8,0),IF(P9=21%,P8,0),IF(Q9=21%,Q8,0),IF(R9=21%,R8,0),IF(S9=21%,S8,0),IF(T9=21%,T8,0),IF(U9=21%,U8,0),IF(V9=21%,V8,0),IF(W9=21%,W8,0)))/SUM(D11:W11),""),"")</f>
        <v/>
      </c>
      <c r="AA8" s="11"/>
    </row>
    <row r="9" spans="1:27" x14ac:dyDescent="0.25">
      <c r="C9" s="7" t="s">
        <v>13</v>
      </c>
      <c r="D9" s="4">
        <f>IF(D8&gt;=10000,21%,IF(D8&gt;=7000,18%,IF(D8&gt;=4000,15%,IF(D8&gt;=2400,12%,IF(D8&gt;=1200,9%,IF(D8&gt;=600,6%,IF(D8&gt;=200,3%,IF(D8&gt;0,0%,""))))))))</f>
        <v>0.12</v>
      </c>
      <c r="E9" s="4">
        <f t="shared" ref="E9:W9" si="0">IF(E8&gt;=10000,21%,IF(E8&gt;=7000,18%,IF(E8&gt;=4000,15%,IF(E8&gt;=2400,12%,IF(E8&gt;=1200,9%,IF(E8&gt;=600,6%,IF(E8&gt;=200,3%,IF(E8&gt;0,0%,""))))))))</f>
        <v>0.09</v>
      </c>
      <c r="F9" s="4">
        <f t="shared" si="0"/>
        <v>0.06</v>
      </c>
      <c r="G9" s="4" t="str">
        <f t="shared" si="0"/>
        <v/>
      </c>
      <c r="H9" s="4" t="str">
        <f t="shared" si="0"/>
        <v/>
      </c>
      <c r="I9" s="4" t="str">
        <f t="shared" si="0"/>
        <v/>
      </c>
      <c r="J9" s="4" t="str">
        <f t="shared" si="0"/>
        <v/>
      </c>
      <c r="K9" s="4" t="str">
        <f t="shared" si="0"/>
        <v/>
      </c>
      <c r="L9" s="4" t="str">
        <f t="shared" si="0"/>
        <v/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Y9" s="11"/>
    </row>
    <row r="10" spans="1:27" x14ac:dyDescent="0.25">
      <c r="C10" s="7" t="s">
        <v>12</v>
      </c>
      <c r="D10" s="5">
        <f t="shared" ref="D10:G10" si="1">IFERROR($D$4-D9,"")</f>
        <v>0.06</v>
      </c>
      <c r="E10" s="5">
        <f t="shared" si="1"/>
        <v>0.09</v>
      </c>
      <c r="F10" s="5">
        <f t="shared" si="1"/>
        <v>0.12</v>
      </c>
      <c r="G10" s="5" t="str">
        <f t="shared" si="1"/>
        <v/>
      </c>
      <c r="H10" s="5" t="str">
        <f>IFERROR($D$4-H9,"")</f>
        <v/>
      </c>
      <c r="I10" s="5" t="str">
        <f t="shared" ref="I10:W10" si="2">IFERROR($D$4-I9,"")</f>
        <v/>
      </c>
      <c r="J10" s="5" t="str">
        <f t="shared" si="2"/>
        <v/>
      </c>
      <c r="K10" s="5" t="str">
        <f t="shared" si="2"/>
        <v/>
      </c>
      <c r="L10" s="5" t="str">
        <f t="shared" si="2"/>
        <v/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2"/>
        <v/>
      </c>
      <c r="R10" s="5" t="str">
        <f t="shared" si="2"/>
        <v/>
      </c>
      <c r="S10" s="5" t="str">
        <f t="shared" si="2"/>
        <v/>
      </c>
      <c r="T10" s="5" t="str">
        <f t="shared" si="2"/>
        <v/>
      </c>
      <c r="U10" s="5" t="str">
        <f t="shared" si="2"/>
        <v/>
      </c>
      <c r="V10" s="5" t="str">
        <f t="shared" si="2"/>
        <v/>
      </c>
      <c r="W10" s="5" t="str">
        <f t="shared" si="2"/>
        <v/>
      </c>
      <c r="Y10" s="11"/>
    </row>
    <row r="11" spans="1:27" x14ac:dyDescent="0.25">
      <c r="C11" s="7" t="s">
        <v>15</v>
      </c>
      <c r="D11">
        <f t="shared" ref="D11:W11" si="3">IF(D9=21%,1,)</f>
        <v>0</v>
      </c>
      <c r="E11">
        <f t="shared" si="3"/>
        <v>0</v>
      </c>
      <c r="F11">
        <f t="shared" si="3"/>
        <v>0</v>
      </c>
      <c r="G11">
        <f t="shared" si="3"/>
        <v>0</v>
      </c>
      <c r="H11">
        <f t="shared" si="3"/>
        <v>0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0</v>
      </c>
      <c r="M11">
        <f t="shared" si="3"/>
        <v>0</v>
      </c>
      <c r="N11">
        <f t="shared" si="3"/>
        <v>0</v>
      </c>
      <c r="O11">
        <f t="shared" si="3"/>
        <v>0</v>
      </c>
      <c r="P11">
        <f t="shared" si="3"/>
        <v>0</v>
      </c>
      <c r="Q11">
        <f t="shared" si="3"/>
        <v>0</v>
      </c>
      <c r="R11">
        <f t="shared" si="3"/>
        <v>0</v>
      </c>
      <c r="S11">
        <f t="shared" si="3"/>
        <v>0</v>
      </c>
      <c r="T11">
        <f t="shared" si="3"/>
        <v>0</v>
      </c>
      <c r="U11">
        <f t="shared" si="3"/>
        <v>0</v>
      </c>
      <c r="V11">
        <f t="shared" si="3"/>
        <v>0</v>
      </c>
      <c r="W11">
        <f t="shared" si="3"/>
        <v>0</v>
      </c>
      <c r="Y11" s="10"/>
    </row>
    <row r="12" spans="1:27" x14ac:dyDescent="0.25">
      <c r="C12" s="7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0"/>
    </row>
    <row r="14" spans="1:27" x14ac:dyDescent="0.25">
      <c r="C14" s="2" t="s">
        <v>8</v>
      </c>
      <c r="D14" s="9">
        <f>'Amway 9%'!D14</f>
        <v>24.25</v>
      </c>
    </row>
    <row r="15" spans="1:27" x14ac:dyDescent="0.25">
      <c r="C15" t="s">
        <v>9</v>
      </c>
      <c r="D15" s="6">
        <f>D2*D14*D4</f>
        <v>873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11"/>
    </row>
    <row r="16" spans="1:27" x14ac:dyDescent="0.25">
      <c r="C16" t="s">
        <v>10</v>
      </c>
      <c r="D16" s="6">
        <f>IFERROR(D8*$D$14*D10,"")</f>
        <v>5456.25</v>
      </c>
      <c r="E16" s="6">
        <f>IFERROR(E8*$D$14*E10,"")</f>
        <v>4692.375</v>
      </c>
      <c r="F16" s="6">
        <f>IFERROR(F8*$D$14*F10,"")</f>
        <v>2619</v>
      </c>
      <c r="G16" s="6" t="str">
        <f>IFERROR(G8*$D$14*G10,"")</f>
        <v/>
      </c>
      <c r="H16" s="6" t="str">
        <f>IFERROR(H8*$D$14*H10,"")</f>
        <v/>
      </c>
      <c r="I16" s="6" t="str">
        <f t="shared" ref="I16:V16" si="4">IFERROR(I8*$D$14*I10,"")</f>
        <v/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4"/>
        <v/>
      </c>
      <c r="O16" s="6" t="str">
        <f t="shared" si="4"/>
        <v/>
      </c>
      <c r="P16" s="6" t="str">
        <f t="shared" si="4"/>
        <v/>
      </c>
      <c r="Q16" s="6" t="str">
        <f t="shared" si="4"/>
        <v/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>IFERROR(W8*$D$14*W10,"")</f>
        <v/>
      </c>
      <c r="Y16" s="11"/>
    </row>
    <row r="17" spans="1:27" x14ac:dyDescent="0.25">
      <c r="B17" s="5">
        <v>0.06</v>
      </c>
      <c r="C17" t="s">
        <v>11</v>
      </c>
      <c r="D17" s="6">
        <f>IF(AND(D9=21%,OR(SUM($D$11:$W$11)&gt;1,$Y$8&gt;=4000)),IF(SUM($D$11:$W$11)=1,
(D8*$D$14*$B$17),($D$8*$D$14*$B$17)),0)</f>
        <v>0</v>
      </c>
      <c r="E17" s="6">
        <f>IF(AND(E9=21%,OR(SUM($D$11:$W$11)&gt;1,$Y$8&gt;=4000)),IF(SUM($D$11:$W$11)=1,
(E8*$D$14*$B$17),IF(D11=1,E8*$D$14*$B$17,(E8*$D$14*$B$17))),0)</f>
        <v>0</v>
      </c>
      <c r="F17" s="6">
        <f t="shared" ref="F17:W17" si="5">IF(AND(F9=21%,OR(SUM($D$11:$W$11)&gt;1,$Y$8&gt;=4000)),IF(SUM($D$11:$W$11)=1,
(F8*$D$14*$B$17),IF(E11=1,F8*$D$14*$B$17,(F8*$D$14*$B$17))),0)</f>
        <v>0</v>
      </c>
      <c r="G17" s="6">
        <f t="shared" si="5"/>
        <v>0</v>
      </c>
      <c r="H17" s="6">
        <f t="shared" si="5"/>
        <v>0</v>
      </c>
      <c r="I17" s="6">
        <f t="shared" si="5"/>
        <v>0</v>
      </c>
      <c r="J17" s="6">
        <f t="shared" si="5"/>
        <v>0</v>
      </c>
      <c r="K17" s="6">
        <f t="shared" si="5"/>
        <v>0</v>
      </c>
      <c r="L17" s="6">
        <f t="shared" si="5"/>
        <v>0</v>
      </c>
      <c r="M17" s="6">
        <f t="shared" si="5"/>
        <v>0</v>
      </c>
      <c r="N17" s="6">
        <f t="shared" si="5"/>
        <v>0</v>
      </c>
      <c r="O17" s="6">
        <f t="shared" si="5"/>
        <v>0</v>
      </c>
      <c r="P17" s="6">
        <f t="shared" si="5"/>
        <v>0</v>
      </c>
      <c r="Q17" s="6">
        <f t="shared" si="5"/>
        <v>0</v>
      </c>
      <c r="R17" s="6">
        <f t="shared" si="5"/>
        <v>0</v>
      </c>
      <c r="S17" s="6">
        <f t="shared" si="5"/>
        <v>0</v>
      </c>
      <c r="T17" s="6">
        <f t="shared" si="5"/>
        <v>0</v>
      </c>
      <c r="U17" s="6">
        <f t="shared" si="5"/>
        <v>0</v>
      </c>
      <c r="V17" s="6">
        <f t="shared" si="5"/>
        <v>0</v>
      </c>
      <c r="W17" s="6">
        <f t="shared" si="5"/>
        <v>0</v>
      </c>
      <c r="AA17" s="10"/>
    </row>
    <row r="18" spans="1:27" x14ac:dyDescent="0.25">
      <c r="B18">
        <f>D14*B17*10000</f>
        <v>14549.999999999998</v>
      </c>
      <c r="C18" t="s">
        <v>30</v>
      </c>
      <c r="D18" s="6">
        <f>IF(AND(SUM($D$11:$W$11)&gt;0,$Y$8&gt;=4000),MIN((($Y$8*$D$14*B17)-B18),0),IF(SUM($D$11:$W$11)&gt;1,MIN((($Y$8*$D$14*B17)-B18),0),0))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t="str">
        <f>IF(AND(SUM(D11:W11)&gt;1,Y8&lt;10000),"Pass up rule applies against team leadership bonus","")</f>
        <v/>
      </c>
      <c r="AA18" s="10"/>
    </row>
    <row r="19" spans="1:27" x14ac:dyDescent="0.25">
      <c r="C19" t="s">
        <v>32</v>
      </c>
      <c r="D19" s="6">
        <f>IF(AND(SUM($D$11:$W$11)&gt;=3,D12*D11&gt;1),$D$14*10000*1%*IF(D12&gt;2,1+(D12-2)*0.4,1),0)</f>
        <v>0</v>
      </c>
      <c r="E19" s="6">
        <f t="shared" ref="E19:W19" si="6">IF(AND(SUM($D$11:$W$11)&gt;=3,E12*E11&gt;1),$D$14*10000*1%*IF(E12&gt;2,1+(E12-2)*0.4,1),0)</f>
        <v>0</v>
      </c>
      <c r="F19" s="6">
        <f t="shared" si="6"/>
        <v>0</v>
      </c>
      <c r="G19" s="6">
        <f t="shared" si="6"/>
        <v>0</v>
      </c>
      <c r="H19" s="6">
        <f t="shared" si="6"/>
        <v>0</v>
      </c>
      <c r="I19" s="6">
        <f t="shared" si="6"/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si="6"/>
        <v>0</v>
      </c>
      <c r="O19" s="6">
        <f t="shared" si="6"/>
        <v>0</v>
      </c>
      <c r="P19" s="6">
        <f t="shared" si="6"/>
        <v>0</v>
      </c>
      <c r="Q19" s="6">
        <f t="shared" si="6"/>
        <v>0</v>
      </c>
      <c r="R19" s="6">
        <f t="shared" si="6"/>
        <v>0</v>
      </c>
      <c r="S19" s="6">
        <f t="shared" si="6"/>
        <v>0</v>
      </c>
      <c r="T19" s="6">
        <f t="shared" si="6"/>
        <v>0</v>
      </c>
      <c r="U19" s="6">
        <f t="shared" si="6"/>
        <v>0</v>
      </c>
      <c r="V19" s="6">
        <f t="shared" si="6"/>
        <v>0</v>
      </c>
      <c r="W19" s="6">
        <f t="shared" si="6"/>
        <v>0</v>
      </c>
      <c r="X19" t="str">
        <f>IF(SUM(D19:W19)&gt;1,"Qualify for the bonus when you have multiple downline platinums","")</f>
        <v/>
      </c>
      <c r="AA19" s="10"/>
    </row>
    <row r="20" spans="1:27" x14ac:dyDescent="0.25">
      <c r="C20" t="s">
        <v>34</v>
      </c>
      <c r="D20" s="6">
        <f>IF(D2&lt;100,0,IF(SUM(D11:W11)&gt;=3,15000,IF(AND(SUM(D11:W11)&gt;=2,Y8&gt;=4000,COUNTIF(D9:W9,"&gt;=12%")&gt;=3,D5="Yes"),9000,IF(AND(COUNTIF(D9:W9,"&gt;=12%")&gt;=3,D5="Yes"),6000,IF(AND(COUNTIF(D9:W9,"&gt;=9%")&gt;=3,D5="No",D4=21%),3000,IF(AND(COUNTIF(D9:W9,"&gt;=9%")&gt;=2,D5="No",COUNTIF(D9:W9,"&gt;=6%")&gt;=3,D4&gt;=18%),2000,IF(AND(COUNTIF(D9:W9,"&gt;=9%")&gt;=1,D5="No",COUNTIF(D9:W9,"&gt;=6%")&gt;=3,D4&gt;=15%),1500,IF(AND(COUNTIF(D9:W9,"&gt;=6%")&gt;=3,D5="No",D4&gt;=12%),800,IF(AND(COUNTIF(D9:W9,"&gt;=3%")&gt;=3,D5="No",D4&gt;=12%),800,0)))))))))</f>
        <v>2000</v>
      </c>
      <c r="E20" s="6" t="str">
        <f>IF(D20=0,"You are missing out on the money available in the GIP bonus programme!",IF(AND(D20=800,COUNTIF(D9:W9,"&gt;=6%")&gt;=3),"This bonus is limited to 3 payments over a 6 month period in EP1",IF(AND(D20=800,COUNTIF(D9:W9,"&gt;=3%")&gt;=3),"This bonus is ONLY available to first time qualifiers with 3%:3%:3% and is limited to 3 payments over a 6 month period in EP1",IF(D20=1500,"This bonus is limited to 6 payments over a 12 month period in EP2",IF(D20=2000,"This bonus is limited to 6 payments over a 12 month period in EP3",IF(D20=3000,"This bonus is limited to 12 payments over a 24 month period in EP4",IF(D20&gt;=6000,"This bonus is limited to 24 payments over a 24 month period in EP5","")))))))</f>
        <v>This bonus is limited to 6 payments over a 12 month period in EP3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tr">
        <f>IF(D2&lt;100,"You cannot earn GIP with less than 100PPV in cell D2",IF(D5="Yes","You cannot earn GIP in EP1-4 if you are Founders Platinum in cell D5",""))</f>
        <v/>
      </c>
      <c r="Y20" s="6"/>
    </row>
    <row r="21" spans="1:27" x14ac:dyDescent="0.25">
      <c r="E21" s="6" t="str">
        <f>IF(AND(D20=0,D5="No"),IF(D4&gt;=12%,"You need 3 teams at 6% (first timers at 3%) or better to earn the R800pm bonus",IF(D4&lt;12%,"You need a 12% or better rebate level and 3 teams at 6% (first timers at 3%) or better to earn the R800pm bonus",)),IF(AND(D20=800,D5="No",COUNTIF(D9:W9,"&gt;=6%")&lt;3),"If you are not a first timer you'll need 3 teams at 6% to earn the R800pm bonus, if you are a first timer you need a 15% or better rebate level and 3 teams at 9%:6%:6% of better to earn the R1500pm bonus",IF(AND(D20=800,D5="No"),IF(D4&gt;=15%,"You need 3 teams at 9%:6%:6% or better to earn the R1500pm bonus",IF(D4&lt;15%,"You need a 15% or better rebate level and 3 teams at 9%:6%:6% of better to earn the R1500pm bonus",)),IF(AND(D20=1500,D5="No"),IF(D4&gt;=18%,"You need 3 teams at 9%:9%:6% or better to earn the R2000pm bonus",IF(D4&lt;18%,"You need a 18% or better rebate level and 3 teams at 9%:9%:6% of better to earn the R2000pm bonus",)),IF(AND(D20=2000,D5="No"),IF(D4&gt;=21%,"You need 3 teams at 9% or better to earn the R3000pm bonus",IF(D4&lt;21%,"You need a 21% or better rebate level and 3 teams at 9% of better to earn the R3000pm bonus",)),"You need to go founders platinum or above with 12%:12%:12% to earn the R6000, R9000 or R15000!")))))</f>
        <v>You need a 21% or better rebate level and 3 teams at 9% of better to earn the R3000pm bonus</v>
      </c>
    </row>
    <row r="22" spans="1:27" x14ac:dyDescent="0.25">
      <c r="C22" s="2" t="s">
        <v>18</v>
      </c>
      <c r="D22" s="14">
        <f>SUM(D15:W20)</f>
        <v>15640.625</v>
      </c>
      <c r="E22" t="str">
        <f>IF(AND(D3&gt;=10000,D20=0),"You may qualify for the New Leader Program additional GIP bonus: Silver to Platinum R3000; Founders Platinum R6000; Sapphire R9000; Emerald R15000",IF(AND(D3&gt;=1200,D20=0),"You may qualify for the New Leader Program additional GIP bonus: R800 to R3000 per month",""))</f>
        <v/>
      </c>
    </row>
    <row r="23" spans="1:27" x14ac:dyDescent="0.25">
      <c r="C23" s="2"/>
      <c r="D23" s="6"/>
    </row>
    <row r="24" spans="1:27" x14ac:dyDescent="0.25">
      <c r="A24" s="2" t="s">
        <v>16</v>
      </c>
    </row>
    <row r="25" spans="1:27" x14ac:dyDescent="0.25">
      <c r="A25" t="s">
        <v>17</v>
      </c>
    </row>
    <row r="26" spans="1:27" x14ac:dyDescent="0.25">
      <c r="A26" t="s">
        <v>22</v>
      </c>
    </row>
    <row r="27" spans="1:27" x14ac:dyDescent="0.25">
      <c r="A27" t="s">
        <v>23</v>
      </c>
    </row>
    <row r="28" spans="1:27" x14ac:dyDescent="0.25">
      <c r="A28" s="2" t="s">
        <v>21</v>
      </c>
    </row>
    <row r="29" spans="1:27" x14ac:dyDescent="0.25">
      <c r="A29" t="s">
        <v>35</v>
      </c>
    </row>
    <row r="30" spans="1:27" x14ac:dyDescent="0.25">
      <c r="A30" t="s">
        <v>31</v>
      </c>
    </row>
    <row r="31" spans="1:27" x14ac:dyDescent="0.25">
      <c r="A31" t="s">
        <v>24</v>
      </c>
    </row>
    <row r="32" spans="1:27" x14ac:dyDescent="0.25">
      <c r="A32" t="s">
        <v>25</v>
      </c>
    </row>
    <row r="33" spans="1:2" x14ac:dyDescent="0.25">
      <c r="A33" t="s">
        <v>26</v>
      </c>
    </row>
    <row r="34" spans="1:2" x14ac:dyDescent="0.25">
      <c r="B34" t="s">
        <v>27</v>
      </c>
    </row>
    <row r="35" spans="1:2" x14ac:dyDescent="0.25">
      <c r="B35" t="s">
        <v>28</v>
      </c>
    </row>
    <row r="36" spans="1:2" x14ac:dyDescent="0.25">
      <c r="B36" t="s">
        <v>29</v>
      </c>
    </row>
  </sheetData>
  <dataValidations count="4">
    <dataValidation type="list" allowBlank="1" showInputMessage="1" showErrorMessage="1" sqref="D5" xr:uid="{B6FCC4CE-F3CE-4515-9582-FB632D143564}">
      <formula1>"Yes, No"</formula1>
    </dataValidation>
    <dataValidation type="list" allowBlank="1" showInputMessage="1" showErrorMessage="1" sqref="B17" xr:uid="{A42DDF9F-CF6A-48A3-97F9-79618F970A51}">
      <formula1>"4%, 6%"</formula1>
    </dataValidation>
    <dataValidation type="whole" allowBlank="1" showInputMessage="1" showErrorMessage="1" errorTitle="Max PV" error="You exceeded the maximum PV the formulae can handle" promptTitle="Personal PV" prompt="Best to use personal PV e.g. 100PV for LC, 200PV for ELC, 300PV for Silver and above.  The formulae will work up to 1000PV" sqref="D2" xr:uid="{9C402925-894C-412E-B694-F1427A09FA0D}">
      <formula1>0</formula1>
      <formula2>10000</formula2>
    </dataValidation>
    <dataValidation type="whole" allowBlank="1" showInputMessage="1" showErrorMessage="1" errorTitle="Max PV" error="You exceeded the maximum PV the formulae can handle" promptTitle="Team PV" prompt="Best to use values from 0 to 10000 although values up to 20000 will be accepted.  The formulae do not current cater for multiple down line 21% qualifiers." sqref="D8:W8" xr:uid="{61EB110A-3131-414C-AB01-B5DF7C75669F}">
      <formula1>0</formula1>
      <formula2>20000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Amway 9%</vt:lpstr>
      <vt:lpstr>Amway 12%</vt:lpstr>
      <vt:lpstr>Amway 12%GIP (3%)</vt:lpstr>
      <vt:lpstr>Amway 12%GIP</vt:lpstr>
      <vt:lpstr>Amway 15%</vt:lpstr>
      <vt:lpstr>Amway 15%GIP</vt:lpstr>
      <vt:lpstr>Amway 18%</vt:lpstr>
      <vt:lpstr>Amway 18%GIP</vt:lpstr>
      <vt:lpstr>Amway 21%EP5</vt:lpstr>
      <vt:lpstr>Amway 21%EP5 (DL21%)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Mackay</dc:creator>
  <cp:lastModifiedBy>Sarette Dercksen</cp:lastModifiedBy>
  <dcterms:created xsi:type="dcterms:W3CDTF">2011-08-27T15:23:08Z</dcterms:created>
  <dcterms:modified xsi:type="dcterms:W3CDTF">2023-04-24T18:47:54Z</dcterms:modified>
</cp:coreProperties>
</file>